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8455" windowHeight="11445" activeTab="4"/>
  </bookViews>
  <sheets>
    <sheet name="Rekapitulace stavby" sheetId="1" r:id="rId1"/>
    <sheet name="Méněpráce - Podhledy - Sá..." sheetId="2" r:id="rId2"/>
    <sheet name="Vícepráce - Podhledy - Sá..." sheetId="3" r:id="rId3"/>
    <sheet name="Méněpráce - SDK - ostatní" sheetId="4" r:id="rId4"/>
    <sheet name="Vícepráce - SDK - ostatní" sheetId="5" r:id="rId5"/>
    <sheet name="Méněpráce - Úpravy střech..." sheetId="6" r:id="rId6"/>
    <sheet name="Vícepráce - Úpravy střech..." sheetId="7" r:id="rId7"/>
    <sheet name="Vícepráce1 - Ostatní prác..." sheetId="8" r:id="rId8"/>
    <sheet name="Vícepráce - Hydroizolace ..." sheetId="9" r:id="rId9"/>
    <sheet name="Méněpráce - Zdravotně tec..." sheetId="10" r:id="rId10"/>
    <sheet name="Vícepráce - Zdravotně tec..." sheetId="11" r:id="rId11"/>
    <sheet name="Vícepráce - Jímka drenážn..." sheetId="12" r:id="rId12"/>
    <sheet name="Vícepráce1 - Zděný vikýř ..." sheetId="13" r:id="rId13"/>
    <sheet name="Méněpráce - Zárubně" sheetId="14" r:id="rId14"/>
    <sheet name="Vícepráce - Zárubně" sheetId="15" r:id="rId15"/>
    <sheet name="Méněpráce - Obklady" sheetId="16" r:id="rId16"/>
    <sheet name="Vícepráce - Obklady" sheetId="17" r:id="rId17"/>
    <sheet name="Méněpráce - PVC, koberce,..." sheetId="18" r:id="rId18"/>
    <sheet name="Vícepráce - PVC, koberce,..." sheetId="19" r:id="rId19"/>
    <sheet name="Méněpráce - Fasády" sheetId="20" r:id="rId20"/>
    <sheet name="Vícepráce - Fasády " sheetId="21" r:id="rId21"/>
    <sheet name="Méněpráce - Ústřední vytá..." sheetId="22" r:id="rId22"/>
    <sheet name="Vícepráce - Ústřední vytá..." sheetId="23" r:id="rId23"/>
    <sheet name="Méněpráce - Obvodové výpl..." sheetId="24" r:id="rId24"/>
    <sheet name="Vícepráce - Obvodové výpl..." sheetId="25" r:id="rId25"/>
    <sheet name="Méněpráce - Parapety" sheetId="26" r:id="rId26"/>
    <sheet name="Vícepráce - Parapety" sheetId="27" r:id="rId27"/>
    <sheet name="Méněpráce - Zábradlí " sheetId="28" r:id="rId28"/>
    <sheet name="Vícepráce - Zábradlí " sheetId="29" r:id="rId29"/>
    <sheet name="Méněpráce - Terasa 1NP " sheetId="30" r:id="rId30"/>
    <sheet name="Vícepráce - Terasa 1NP" sheetId="31" r:id="rId31"/>
  </sheets>
  <definedNames>
    <definedName name="_xlnm._FilterDatabase" localSheetId="19" hidden="1">'Méněpráce - Fasády'!$C$122:$K$212</definedName>
    <definedName name="_xlnm._FilterDatabase" localSheetId="15" hidden="1">'Méněpráce - Obklady'!$C$121:$K$134</definedName>
    <definedName name="_xlnm._FilterDatabase" localSheetId="23" hidden="1">'Méněpráce - Obvodové výpl...'!$C$122:$K$138</definedName>
    <definedName name="_xlnm._FilterDatabase" localSheetId="25" hidden="1">'Méněpráce - Parapety'!$C$121:$K$151</definedName>
    <definedName name="_xlnm._FilterDatabase" localSheetId="1" hidden="1">'Méněpráce - Podhledy - Sá...'!$C$127:$K$186</definedName>
    <definedName name="_xlnm._FilterDatabase" localSheetId="17" hidden="1">'Méněpráce - PVC, koberce,...'!$C$130:$K$231</definedName>
    <definedName name="_xlnm._FilterDatabase" localSheetId="3" hidden="1">'Méněpráce - SDK - ostatní'!$C$121:$K$127</definedName>
    <definedName name="_xlnm._FilterDatabase" localSheetId="29" hidden="1">'Méněpráce - Terasa 1NP '!$C$126:$K$173</definedName>
    <definedName name="_xlnm._FilterDatabase" localSheetId="5" hidden="1">'Méněpráce - Úpravy střech...'!$C$127:$K$190</definedName>
    <definedName name="_xlnm._FilterDatabase" localSheetId="21" hidden="1">'Méněpráce - Ústřední vytá...'!$C$122:$K$148</definedName>
    <definedName name="_xlnm._FilterDatabase" localSheetId="27" hidden="1">'Méněpráce - Zábradlí '!$C$121:$K$128</definedName>
    <definedName name="_xlnm._FilterDatabase" localSheetId="13" hidden="1">'Méněpráce - Zárubně'!$C$123:$K$166</definedName>
    <definedName name="_xlnm._FilterDatabase" localSheetId="9" hidden="1">'Méněpráce - Zdravotně tec...'!$C$123:$K$153</definedName>
    <definedName name="_xlnm._FilterDatabase" localSheetId="20" hidden="1">'Vícepráce - Fasády '!$C$122:$K$196</definedName>
    <definedName name="_xlnm._FilterDatabase" localSheetId="8" hidden="1">'Vícepráce - Hydroizolace ...'!$C$125:$K$172</definedName>
    <definedName name="_xlnm._FilterDatabase" localSheetId="11" hidden="1">'Vícepráce - Jímka drenážn...'!$C$122:$K$146</definedName>
    <definedName name="_xlnm._FilterDatabase" localSheetId="16" hidden="1">'Vícepráce - Obklady'!$C$122:$K$180</definedName>
    <definedName name="_xlnm._FilterDatabase" localSheetId="24" hidden="1">'Vícepráce - Obvodové výpl...'!$C$122:$K$139</definedName>
    <definedName name="_xlnm._FilterDatabase" localSheetId="26" hidden="1">'Vícepráce - Parapety'!$C$122:$K$164</definedName>
    <definedName name="_xlnm._FilterDatabase" localSheetId="2" hidden="1">'Vícepráce - Podhledy - Sá...'!$C$124:$K$177</definedName>
    <definedName name="_xlnm._FilterDatabase" localSheetId="18" hidden="1">'Vícepráce - PVC, koberce,...'!$C$127:$K$304</definedName>
    <definedName name="_xlnm._FilterDatabase" localSheetId="4" hidden="1">'Vícepráce - SDK - ostatní'!$C$124:$K$178</definedName>
    <definedName name="_xlnm._FilterDatabase" localSheetId="30" hidden="1">'Vícepráce - Terasa 1NP'!$C$123:$K$160</definedName>
    <definedName name="_xlnm._FilterDatabase" localSheetId="6" hidden="1">'Vícepráce - Úpravy střech...'!$C$129:$K$211</definedName>
    <definedName name="_xlnm._FilterDatabase" localSheetId="22" hidden="1">'Vícepráce - Ústřední vytá...'!$C$124:$K$199</definedName>
    <definedName name="_xlnm._FilterDatabase" localSheetId="28" hidden="1">'Vícepráce - Zábradlí '!$C$121:$K$128</definedName>
    <definedName name="_xlnm._FilterDatabase" localSheetId="14" hidden="1">'Vícepráce - Zárubně'!$C$124:$K$147</definedName>
    <definedName name="_xlnm._FilterDatabase" localSheetId="10" hidden="1">'Vícepráce - Zdravotně tec...'!$C$129:$K$242</definedName>
    <definedName name="_xlnm._FilterDatabase" localSheetId="7" hidden="1">'Vícepráce1 - Ostatní prác...'!$C$124:$K$142</definedName>
    <definedName name="_xlnm._FilterDatabase" localSheetId="12" hidden="1">'Vícepráce1 - Zděný vikýř ...'!$C$129:$K$183</definedName>
    <definedName name="_xlnm.Print_Titles" localSheetId="19">'Méněpráce - Fasády'!$122:$122</definedName>
    <definedName name="_xlnm.Print_Titles" localSheetId="15">'Méněpráce - Obklady'!$121:$121</definedName>
    <definedName name="_xlnm.Print_Titles" localSheetId="23">'Méněpráce - Obvodové výpl...'!$122:$122</definedName>
    <definedName name="_xlnm.Print_Titles" localSheetId="25">'Méněpráce - Parapety'!$121:$121</definedName>
    <definedName name="_xlnm.Print_Titles" localSheetId="1">'Méněpráce - Podhledy - Sá...'!$127:$127</definedName>
    <definedName name="_xlnm.Print_Titles" localSheetId="17">'Méněpráce - PVC, koberce,...'!$130:$130</definedName>
    <definedName name="_xlnm.Print_Titles" localSheetId="3">'Méněpráce - SDK - ostatní'!$121:$121</definedName>
    <definedName name="_xlnm.Print_Titles" localSheetId="29">'Méněpráce - Terasa 1NP '!$126:$126</definedName>
    <definedName name="_xlnm.Print_Titles" localSheetId="5">'Méněpráce - Úpravy střech...'!$127:$127</definedName>
    <definedName name="_xlnm.Print_Titles" localSheetId="21">'Méněpráce - Ústřední vytá...'!$122:$122</definedName>
    <definedName name="_xlnm.Print_Titles" localSheetId="27">'Méněpráce - Zábradlí '!$121:$121</definedName>
    <definedName name="_xlnm.Print_Titles" localSheetId="13">'Méněpráce - Zárubně'!$123:$123</definedName>
    <definedName name="_xlnm.Print_Titles" localSheetId="9">'Méněpráce - Zdravotně tec...'!$123:$123</definedName>
    <definedName name="_xlnm.Print_Titles" localSheetId="0">'Rekapitulace stavby'!$92:$92</definedName>
    <definedName name="_xlnm.Print_Titles" localSheetId="20">'Vícepráce - Fasády '!$122:$122</definedName>
    <definedName name="_xlnm.Print_Titles" localSheetId="8">'Vícepráce - Hydroizolace ...'!$125:$125</definedName>
    <definedName name="_xlnm.Print_Titles" localSheetId="11">'Vícepráce - Jímka drenážn...'!$122:$122</definedName>
    <definedName name="_xlnm.Print_Titles" localSheetId="16">'Vícepráce - Obklady'!$122:$122</definedName>
    <definedName name="_xlnm.Print_Titles" localSheetId="24">'Vícepráce - Obvodové výpl...'!$122:$122</definedName>
    <definedName name="_xlnm.Print_Titles" localSheetId="26">'Vícepráce - Parapety'!$122:$122</definedName>
    <definedName name="_xlnm.Print_Titles" localSheetId="2">'Vícepráce - Podhledy - Sá...'!$124:$124</definedName>
    <definedName name="_xlnm.Print_Titles" localSheetId="18">'Vícepráce - PVC, koberce,...'!$127:$127</definedName>
    <definedName name="_xlnm.Print_Titles" localSheetId="4">'Vícepráce - SDK - ostatní'!$124:$124</definedName>
    <definedName name="_xlnm.Print_Titles" localSheetId="30">'Vícepráce - Terasa 1NP'!$123:$123</definedName>
    <definedName name="_xlnm.Print_Titles" localSheetId="6">'Vícepráce - Úpravy střech...'!$129:$129</definedName>
    <definedName name="_xlnm.Print_Titles" localSheetId="22">'Vícepráce - Ústřední vytá...'!$124:$124</definedName>
    <definedName name="_xlnm.Print_Titles" localSheetId="28">'Vícepráce - Zábradlí '!$121:$121</definedName>
    <definedName name="_xlnm.Print_Titles" localSheetId="14">'Vícepráce - Zárubně'!$124:$124</definedName>
    <definedName name="_xlnm.Print_Titles" localSheetId="10">'Vícepráce - Zdravotně tec...'!$129:$129</definedName>
    <definedName name="_xlnm.Print_Titles" localSheetId="7">'Vícepráce1 - Ostatní prác...'!$124:$124</definedName>
    <definedName name="_xlnm.Print_Titles" localSheetId="12">'Vícepráce1 - Zděný vikýř ...'!$129:$129</definedName>
    <definedName name="_xlnm.Print_Area" localSheetId="19">'Méněpráce - Fasády'!$C$4:$J$41,'Méněpráce - Fasády'!$C$50:$J$76,'Méněpráce - Fasády'!$C$82:$J$102,'Méněpráce - Fasády'!$C$108:$K$212</definedName>
    <definedName name="_xlnm.Print_Area" localSheetId="15">'Méněpráce - Obklady'!$C$4:$J$41,'Méněpráce - Obklady'!$C$50:$J$76,'Méněpráce - Obklady'!$C$82:$J$101,'Méněpráce - Obklady'!$C$107:$K$134</definedName>
    <definedName name="_xlnm.Print_Area" localSheetId="23">'Méněpráce - Obvodové výpl...'!$C$4:$J$41,'Méněpráce - Obvodové výpl...'!$C$50:$J$76,'Méněpráce - Obvodové výpl...'!$C$82:$J$102,'Méněpráce - Obvodové výpl...'!$C$108:$K$138</definedName>
    <definedName name="_xlnm.Print_Area" localSheetId="25">'Méněpráce - Parapety'!$C$4:$J$41,'Méněpráce - Parapety'!$C$50:$J$76,'Méněpráce - Parapety'!$C$82:$J$101,'Méněpráce - Parapety'!$C$107:$K$151</definedName>
    <definedName name="_xlnm.Print_Area" localSheetId="1">'Méněpráce - Podhledy - Sá...'!$C$4:$J$41,'Méněpráce - Podhledy - Sá...'!$C$50:$J$76,'Méněpráce - Podhledy - Sá...'!$C$82:$J$107,'Méněpráce - Podhledy - Sá...'!$C$113:$K$186</definedName>
    <definedName name="_xlnm.Print_Area" localSheetId="17">'Méněpráce - PVC, koberce,...'!$C$4:$J$41,'Méněpráce - PVC, koberce,...'!$C$50:$J$76,'Méněpráce - PVC, koberce,...'!$C$82:$J$110,'Méněpráce - PVC, koberce,...'!$C$116:$K$231</definedName>
    <definedName name="_xlnm.Print_Area" localSheetId="3">'Méněpráce - SDK - ostatní'!$C$4:$J$41,'Méněpráce - SDK - ostatní'!$C$50:$J$76,'Méněpráce - SDK - ostatní'!$C$82:$J$101,'Méněpráce - SDK - ostatní'!$C$107:$K$127</definedName>
    <definedName name="_xlnm.Print_Area" localSheetId="29">'Méněpráce - Terasa 1NP '!$C$4:$J$41,'Méněpráce - Terasa 1NP '!$C$50:$J$76,'Méněpráce - Terasa 1NP '!$C$82:$J$106,'Méněpráce - Terasa 1NP '!$C$112:$K$173</definedName>
    <definedName name="_xlnm.Print_Area" localSheetId="5">'Méněpráce - Úpravy střech...'!$C$4:$J$41,'Méněpráce - Úpravy střech...'!$C$50:$J$76,'Méněpráce - Úpravy střech...'!$C$82:$J$107,'Méněpráce - Úpravy střech...'!$C$113:$K$190</definedName>
    <definedName name="_xlnm.Print_Area" localSheetId="21">'Méněpráce - Ústřední vytá...'!$C$4:$J$41,'Méněpráce - Ústřední vytá...'!$C$50:$J$76,'Méněpráce - Ústřední vytá...'!$C$82:$J$102,'Méněpráce - Ústřední vytá...'!$C$108:$K$148</definedName>
    <definedName name="_xlnm.Print_Area" localSheetId="27">'Méněpráce - Zábradlí '!$C$4:$J$41,'Méněpráce - Zábradlí '!$C$50:$J$76,'Méněpráce - Zábradlí '!$C$82:$J$101,'Méněpráce - Zábradlí '!$C$107:$K$128</definedName>
    <definedName name="_xlnm.Print_Area" localSheetId="13">'Méněpráce - Zárubně'!$C$4:$J$41,'Méněpráce - Zárubně'!$C$50:$J$76,'Méněpráce - Zárubně'!$C$82:$J$103,'Méněpráce - Zárubně'!$C$109:$K$166</definedName>
    <definedName name="_xlnm.Print_Area" localSheetId="9">'Méněpráce - Zdravotně tec...'!$C$4:$J$41,'Méněpráce - Zdravotně tec...'!$C$50:$J$76,'Méněpráce - Zdravotně tec...'!$C$82:$J$103,'Méněpráce - Zdravotně tec...'!$C$109:$K$153</definedName>
    <definedName name="_xlnm.Print_Area" localSheetId="0">'Rekapitulace stavby'!$D$4:$AO$76,'Rekapitulace stavby'!$C$82:$AQ$140</definedName>
    <definedName name="_xlnm.Print_Area" localSheetId="20">'Vícepráce - Fasády '!$C$4:$J$41,'Vícepráce - Fasády '!$C$50:$J$76,'Vícepráce - Fasády '!$C$82:$J$102,'Vícepráce - Fasády '!$C$108:$K$196</definedName>
    <definedName name="_xlnm.Print_Area" localSheetId="8">'Vícepráce - Hydroizolace ...'!$C$4:$J$41,'Vícepráce - Hydroizolace ...'!$C$50:$J$76,'Vícepráce - Hydroizolace ...'!$C$82:$J$105,'Vícepráce - Hydroizolace ...'!$C$111:$K$172</definedName>
    <definedName name="_xlnm.Print_Area" localSheetId="11">'Vícepráce - Jímka drenážn...'!$C$4:$J$41,'Vícepráce - Jímka drenážn...'!$C$50:$J$76,'Vícepráce - Jímka drenážn...'!$C$82:$J$102,'Vícepráce - Jímka drenážn...'!$C$108:$K$146</definedName>
    <definedName name="_xlnm.Print_Area" localSheetId="16">'Vícepráce - Obklady'!$C$4:$J$41,'Vícepráce - Obklady'!$C$50:$J$76,'Vícepráce - Obklady'!$C$82:$J$102,'Vícepráce - Obklady'!$C$108:$K$180</definedName>
    <definedName name="_xlnm.Print_Area" localSheetId="24">'Vícepráce - Obvodové výpl...'!$C$4:$J$41,'Vícepráce - Obvodové výpl...'!$C$50:$J$76,'Vícepráce - Obvodové výpl...'!$C$82:$J$102,'Vícepráce - Obvodové výpl...'!$C$108:$K$139</definedName>
    <definedName name="_xlnm.Print_Area" localSheetId="26">'Vícepráce - Parapety'!$C$4:$J$41,'Vícepráce - Parapety'!$C$50:$J$76,'Vícepráce - Parapety'!$C$82:$J$102,'Vícepráce - Parapety'!$C$108:$K$164</definedName>
    <definedName name="_xlnm.Print_Area" localSheetId="2">'Vícepráce - Podhledy - Sá...'!$C$4:$J$41,'Vícepráce - Podhledy - Sá...'!$C$50:$J$76,'Vícepráce - Podhledy - Sá...'!$C$82:$J$104,'Vícepráce - Podhledy - Sá...'!$C$110:$K$177</definedName>
    <definedName name="_xlnm.Print_Area" localSheetId="18">'Vícepráce - PVC, koberce,...'!$C$4:$J$41,'Vícepráce - PVC, koberce,...'!$C$50:$J$76,'Vícepráce - PVC, koberce,...'!$C$82:$J$107,'Vícepráce - PVC, koberce,...'!$C$113:$K$304</definedName>
    <definedName name="_xlnm.Print_Area" localSheetId="4">'Vícepráce - SDK - ostatní'!$C$4:$J$41,'Vícepráce - SDK - ostatní'!$C$50:$J$76,'Vícepráce - SDK - ostatní'!$C$82:$J$104,'Vícepráce - SDK - ostatní'!$C$110:$K$178</definedName>
    <definedName name="_xlnm.Print_Area" localSheetId="30">'Vícepráce - Terasa 1NP'!$C$4:$J$41,'Vícepráce - Terasa 1NP'!$C$50:$J$76,'Vícepráce - Terasa 1NP'!$C$82:$J$103,'Vícepráce - Terasa 1NP'!$C$109:$K$160</definedName>
    <definedName name="_xlnm.Print_Area" localSheetId="6">'Vícepráce - Úpravy střech...'!$C$4:$J$41,'Vícepráce - Úpravy střech...'!$C$50:$J$76,'Vícepráce - Úpravy střech...'!$C$82:$J$109,'Vícepráce - Úpravy střech...'!$C$115:$K$211</definedName>
    <definedName name="_xlnm.Print_Area" localSheetId="22">'Vícepráce - Ústřední vytá...'!$C$4:$J$41,'Vícepráce - Ústřední vytá...'!$C$50:$J$76,'Vícepráce - Ústřední vytá...'!$C$82:$J$104,'Vícepráce - Ústřední vytá...'!$C$110:$K$199</definedName>
    <definedName name="_xlnm.Print_Area" localSheetId="28">'Vícepráce - Zábradlí '!$C$4:$J$41,'Vícepráce - Zábradlí '!$C$50:$J$76,'Vícepráce - Zábradlí '!$C$82:$J$101,'Vícepráce - Zábradlí '!$C$107:$K$128</definedName>
    <definedName name="_xlnm.Print_Area" localSheetId="14">'Vícepráce - Zárubně'!$C$4:$J$41,'Vícepráce - Zárubně'!$C$50:$J$76,'Vícepráce - Zárubně'!$C$82:$J$104,'Vícepráce - Zárubně'!$C$110:$K$147</definedName>
    <definedName name="_xlnm.Print_Area" localSheetId="10">'Vícepráce - Zdravotně tec...'!$C$4:$J$41,'Vícepráce - Zdravotně tec...'!$C$50:$J$76,'Vícepráce - Zdravotně tec...'!$C$82:$J$109,'Vícepráce - Zdravotně tec...'!$C$115:$K$242</definedName>
    <definedName name="_xlnm.Print_Area" localSheetId="7">'Vícepráce1 - Ostatní prác...'!$C$4:$J$41,'Vícepráce1 - Ostatní prác...'!$C$50:$J$76,'Vícepráce1 - Ostatní prác...'!$C$82:$J$104,'Vícepráce1 - Ostatní prác...'!$C$110:$K$142</definedName>
    <definedName name="_xlnm.Print_Area" localSheetId="12">'Vícepráce1 - Zděný vikýř ...'!$C$4:$J$41,'Vícepráce1 - Zděný vikýř ...'!$C$50:$J$76,'Vícepráce1 - Zděný vikýř ...'!$C$82:$J$109,'Vícepráce1 - Zděný vikýř ...'!$C$115:$K$183</definedName>
  </definedNames>
  <calcPr calcId="124519"/>
</workbook>
</file>

<file path=xl/calcChain.xml><?xml version="1.0" encoding="utf-8"?>
<calcChain xmlns="http://schemas.openxmlformats.org/spreadsheetml/2006/main">
  <c r="J39" i="31"/>
  <c r="J38"/>
  <c r="AY139" i="1" s="1"/>
  <c r="J37" i="31"/>
  <c r="AX139" i="1"/>
  <c r="BI160" i="31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 s="1"/>
  <c r="J25"/>
  <c r="J14"/>
  <c r="J118"/>
  <c r="E7"/>
  <c r="E112" s="1"/>
  <c r="J39" i="30"/>
  <c r="J38"/>
  <c r="AY138" i="1" s="1"/>
  <c r="J37" i="30"/>
  <c r="AX138" i="1" s="1"/>
  <c r="BI173" i="30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T133" s="1"/>
  <c r="R134"/>
  <c r="R133" s="1"/>
  <c r="P134"/>
  <c r="P133" s="1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4"/>
  <c r="J123"/>
  <c r="F123"/>
  <c r="F121"/>
  <c r="E119"/>
  <c r="F94"/>
  <c r="J93"/>
  <c r="F93"/>
  <c r="F91"/>
  <c r="E89"/>
  <c r="J26"/>
  <c r="E26"/>
  <c r="J124" s="1"/>
  <c r="J25"/>
  <c r="J14"/>
  <c r="J91"/>
  <c r="E7"/>
  <c r="E115"/>
  <c r="J39" i="29"/>
  <c r="J38"/>
  <c r="AY136" i="1"/>
  <c r="J37" i="29"/>
  <c r="AX136" i="1" s="1"/>
  <c r="BI125" i="29"/>
  <c r="BH125"/>
  <c r="BG125"/>
  <c r="BF125"/>
  <c r="T125"/>
  <c r="T124"/>
  <c r="T123" s="1"/>
  <c r="T122" s="1"/>
  <c r="R125"/>
  <c r="R124"/>
  <c r="R123" s="1"/>
  <c r="R122" s="1"/>
  <c r="P125"/>
  <c r="P124"/>
  <c r="P123" s="1"/>
  <c r="P122" s="1"/>
  <c r="AU136" i="1" s="1"/>
  <c r="F119" i="29"/>
  <c r="J118"/>
  <c r="F118"/>
  <c r="F116"/>
  <c r="E114"/>
  <c r="F94"/>
  <c r="J93"/>
  <c r="F93"/>
  <c r="F91"/>
  <c r="E89"/>
  <c r="J26"/>
  <c r="E26"/>
  <c r="J94"/>
  <c r="J25"/>
  <c r="J14"/>
  <c r="J116"/>
  <c r="E7"/>
  <c r="E85" s="1"/>
  <c r="J39" i="28"/>
  <c r="J38"/>
  <c r="AY135" i="1"/>
  <c r="J37" i="28"/>
  <c r="AX135" i="1"/>
  <c r="BI125" i="28"/>
  <c r="BH125"/>
  <c r="BG125"/>
  <c r="BF125"/>
  <c r="T125"/>
  <c r="T124"/>
  <c r="T123" s="1"/>
  <c r="T122" s="1"/>
  <c r="R125"/>
  <c r="R124"/>
  <c r="R123" s="1"/>
  <c r="R122" s="1"/>
  <c r="P125"/>
  <c r="P124"/>
  <c r="P123" s="1"/>
  <c r="P122" s="1"/>
  <c r="AU135" i="1" s="1"/>
  <c r="F119" i="28"/>
  <c r="J118"/>
  <c r="F118"/>
  <c r="F116"/>
  <c r="E114"/>
  <c r="F94"/>
  <c r="J93"/>
  <c r="F93"/>
  <c r="F91"/>
  <c r="E89"/>
  <c r="J26"/>
  <c r="E26"/>
  <c r="J119"/>
  <c r="J25"/>
  <c r="J14"/>
  <c r="J116" s="1"/>
  <c r="E7"/>
  <c r="E110" s="1"/>
  <c r="J39" i="27"/>
  <c r="J38"/>
  <c r="AY133" i="1"/>
  <c r="J37" i="27"/>
  <c r="AX133" i="1"/>
  <c r="BI164" i="27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91"/>
  <c r="E7"/>
  <c r="E111"/>
  <c r="J39" i="26"/>
  <c r="J38"/>
  <c r="AY132" i="1" s="1"/>
  <c r="J37" i="26"/>
  <c r="AX132" i="1" s="1"/>
  <c r="BI151" i="26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 s="1"/>
  <c r="J25"/>
  <c r="J14"/>
  <c r="J91"/>
  <c r="E7"/>
  <c r="E85" s="1"/>
  <c r="J39" i="25"/>
  <c r="J38"/>
  <c r="AY130" i="1"/>
  <c r="J37" i="25"/>
  <c r="AX130" i="1" s="1"/>
  <c r="BI139" i="25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117" s="1"/>
  <c r="E7"/>
  <c r="E111"/>
  <c r="J39" i="24"/>
  <c r="J38"/>
  <c r="AY129" i="1"/>
  <c r="J37" i="24"/>
  <c r="AX129" i="1" s="1"/>
  <c r="BI138" i="24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117" s="1"/>
  <c r="E7"/>
  <c r="E111"/>
  <c r="J39" i="23"/>
  <c r="J38"/>
  <c r="AY127" i="1"/>
  <c r="J37" i="23"/>
  <c r="AX127" i="1" s="1"/>
  <c r="BI199" i="23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 s="1"/>
  <c r="J25"/>
  <c r="J14"/>
  <c r="J91"/>
  <c r="E7"/>
  <c r="E85"/>
  <c r="J39" i="22"/>
  <c r="J38"/>
  <c r="AY126" i="1" s="1"/>
  <c r="J37" i="22"/>
  <c r="AX126" i="1"/>
  <c r="BI148" i="22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117"/>
  <c r="E7"/>
  <c r="E111" s="1"/>
  <c r="J39" i="21"/>
  <c r="J38"/>
  <c r="AY124" i="1" s="1"/>
  <c r="J37" i="21"/>
  <c r="AX124" i="1"/>
  <c r="BI196" i="21"/>
  <c r="BH196"/>
  <c r="BG196"/>
  <c r="BF196"/>
  <c r="T196"/>
  <c r="T195" s="1"/>
  <c r="R196"/>
  <c r="R195"/>
  <c r="P196"/>
  <c r="P195" s="1"/>
  <c r="BI192"/>
  <c r="BH192"/>
  <c r="BG192"/>
  <c r="BF192"/>
  <c r="T192"/>
  <c r="R192"/>
  <c r="P192"/>
  <c r="BI173"/>
  <c r="BH173"/>
  <c r="BG173"/>
  <c r="BF173"/>
  <c r="T173"/>
  <c r="R173"/>
  <c r="P173"/>
  <c r="BI154"/>
  <c r="BH154"/>
  <c r="BG154"/>
  <c r="BF154"/>
  <c r="T154"/>
  <c r="R154"/>
  <c r="P154"/>
  <c r="BI151"/>
  <c r="BH151"/>
  <c r="BG151"/>
  <c r="BF151"/>
  <c r="T151"/>
  <c r="R151"/>
  <c r="P15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91"/>
  <c r="E7"/>
  <c r="E111"/>
  <c r="J39" i="20"/>
  <c r="J38"/>
  <c r="AY123" i="1"/>
  <c r="J37" i="20"/>
  <c r="AX123" i="1" s="1"/>
  <c r="BI212" i="20"/>
  <c r="BH212"/>
  <c r="BG212"/>
  <c r="BF212"/>
  <c r="T212"/>
  <c r="T211" s="1"/>
  <c r="R212"/>
  <c r="R211" s="1"/>
  <c r="P212"/>
  <c r="P211" s="1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117" s="1"/>
  <c r="E7"/>
  <c r="E111"/>
  <c r="J39" i="19"/>
  <c r="J38"/>
  <c r="AY121" i="1"/>
  <c r="J37" i="19"/>
  <c r="AX121" i="1" s="1"/>
  <c r="BI303" i="19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85"/>
  <c r="BH285"/>
  <c r="BG285"/>
  <c r="BF285"/>
  <c r="T285"/>
  <c r="R285"/>
  <c r="P285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1"/>
  <c r="BH251"/>
  <c r="BG251"/>
  <c r="BF251"/>
  <c r="T251"/>
  <c r="R251"/>
  <c r="P251"/>
  <c r="BI234"/>
  <c r="BH234"/>
  <c r="BG234"/>
  <c r="BF234"/>
  <c r="T234"/>
  <c r="R234"/>
  <c r="P234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195"/>
  <c r="BH195"/>
  <c r="BG195"/>
  <c r="BF195"/>
  <c r="T195"/>
  <c r="R195"/>
  <c r="P195"/>
  <c r="BI193"/>
  <c r="BH193"/>
  <c r="BG193"/>
  <c r="BF193"/>
  <c r="T193"/>
  <c r="R193"/>
  <c r="P193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 s="1"/>
  <c r="R149"/>
  <c r="R148" s="1"/>
  <c r="P149"/>
  <c r="P148" s="1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5"/>
  <c r="J124"/>
  <c r="F124"/>
  <c r="F122"/>
  <c r="E120"/>
  <c r="F94"/>
  <c r="J93"/>
  <c r="F93"/>
  <c r="F91"/>
  <c r="E89"/>
  <c r="J26"/>
  <c r="E26"/>
  <c r="J94" s="1"/>
  <c r="J25"/>
  <c r="J14"/>
  <c r="J91"/>
  <c r="E7"/>
  <c r="E85"/>
  <c r="J39" i="18"/>
  <c r="J38"/>
  <c r="AY120" i="1"/>
  <c r="J37" i="18"/>
  <c r="AX120" i="1" s="1"/>
  <c r="BI231" i="18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08"/>
  <c r="BH208"/>
  <c r="BG208"/>
  <c r="BF208"/>
  <c r="T208"/>
  <c r="R208"/>
  <c r="P208"/>
  <c r="BI206"/>
  <c r="BH206"/>
  <c r="BG206"/>
  <c r="BF206"/>
  <c r="T206"/>
  <c r="R206"/>
  <c r="P20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T155" s="1"/>
  <c r="R156"/>
  <c r="R155" s="1"/>
  <c r="P156"/>
  <c r="P155" s="1"/>
  <c r="BI153"/>
  <c r="BH153"/>
  <c r="BG153"/>
  <c r="BF153"/>
  <c r="T153"/>
  <c r="T152"/>
  <c r="R153"/>
  <c r="R152" s="1"/>
  <c r="P153"/>
  <c r="P152"/>
  <c r="BI149"/>
  <c r="BH149"/>
  <c r="BG149"/>
  <c r="BF149"/>
  <c r="T149"/>
  <c r="T148" s="1"/>
  <c r="R149"/>
  <c r="R148" s="1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8"/>
  <c r="J127"/>
  <c r="F127"/>
  <c r="F125"/>
  <c r="E123"/>
  <c r="F94"/>
  <c r="J93"/>
  <c r="F93"/>
  <c r="F91"/>
  <c r="E89"/>
  <c r="J26"/>
  <c r="E26"/>
  <c r="J128" s="1"/>
  <c r="J25"/>
  <c r="J14"/>
  <c r="J91"/>
  <c r="E7"/>
  <c r="E119"/>
  <c r="J39" i="17"/>
  <c r="J38"/>
  <c r="AY118" i="1" s="1"/>
  <c r="J37" i="17"/>
  <c r="AX118" i="1" s="1"/>
  <c r="BI179" i="17"/>
  <c r="BH179"/>
  <c r="BG179"/>
  <c r="BF179"/>
  <c r="T179"/>
  <c r="R179"/>
  <c r="P179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 s="1"/>
  <c r="J25"/>
  <c r="J14"/>
  <c r="J117"/>
  <c r="E7"/>
  <c r="E111"/>
  <c r="J39" i="16"/>
  <c r="J38"/>
  <c r="AY117" i="1"/>
  <c r="J37" i="16"/>
  <c r="AX117" i="1" s="1"/>
  <c r="BI125" i="16"/>
  <c r="BH125"/>
  <c r="BG125"/>
  <c r="BF125"/>
  <c r="T125"/>
  <c r="T124"/>
  <c r="T123" s="1"/>
  <c r="T122" s="1"/>
  <c r="R125"/>
  <c r="R124"/>
  <c r="R123" s="1"/>
  <c r="R122" s="1"/>
  <c r="P125"/>
  <c r="P124"/>
  <c r="P123" s="1"/>
  <c r="P122" s="1"/>
  <c r="AU117" i="1" s="1"/>
  <c r="F119" i="16"/>
  <c r="J118"/>
  <c r="F118"/>
  <c r="F116"/>
  <c r="E114"/>
  <c r="F94"/>
  <c r="J93"/>
  <c r="F93"/>
  <c r="F91"/>
  <c r="E89"/>
  <c r="J26"/>
  <c r="E26"/>
  <c r="J119" s="1"/>
  <c r="J25"/>
  <c r="J14"/>
  <c r="J116"/>
  <c r="E7"/>
  <c r="E85" s="1"/>
  <c r="J39" i="15"/>
  <c r="J38"/>
  <c r="AY115" i="1"/>
  <c r="J37" i="15"/>
  <c r="AX115" i="1"/>
  <c r="BI147" i="15"/>
  <c r="BH147"/>
  <c r="BG147"/>
  <c r="BF147"/>
  <c r="T147"/>
  <c r="T146" s="1"/>
  <c r="R147"/>
  <c r="R146" s="1"/>
  <c r="P147"/>
  <c r="P146" s="1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T135"/>
  <c r="R136"/>
  <c r="R135" s="1"/>
  <c r="P136"/>
  <c r="P135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94" s="1"/>
  <c r="J25"/>
  <c r="J14"/>
  <c r="J91" s="1"/>
  <c r="E7"/>
  <c r="E85"/>
  <c r="J39" i="14"/>
  <c r="J38"/>
  <c r="AY114" i="1"/>
  <c r="J37" i="14"/>
  <c r="AX114" i="1" s="1"/>
  <c r="BI165" i="14"/>
  <c r="BH165"/>
  <c r="BG165"/>
  <c r="BF165"/>
  <c r="T165"/>
  <c r="R165"/>
  <c r="P165"/>
  <c r="BI146"/>
  <c r="BH146"/>
  <c r="BG146"/>
  <c r="BF146"/>
  <c r="T146"/>
  <c r="R146"/>
  <c r="P146"/>
  <c r="BI143"/>
  <c r="BH143"/>
  <c r="BG143"/>
  <c r="BF143"/>
  <c r="T143"/>
  <c r="R143"/>
  <c r="P143"/>
  <c r="BI132"/>
  <c r="BH132"/>
  <c r="BG132"/>
  <c r="BF132"/>
  <c r="T132"/>
  <c r="R132"/>
  <c r="P132"/>
  <c r="BI130"/>
  <c r="BH130"/>
  <c r="BG130"/>
  <c r="BF130"/>
  <c r="T130"/>
  <c r="T129" s="1"/>
  <c r="R130"/>
  <c r="R129" s="1"/>
  <c r="P130"/>
  <c r="P129" s="1"/>
  <c r="BI127"/>
  <c r="BH127"/>
  <c r="BG127"/>
  <c r="BF127"/>
  <c r="T127"/>
  <c r="T126" s="1"/>
  <c r="T125" s="1"/>
  <c r="R127"/>
  <c r="R126"/>
  <c r="R125" s="1"/>
  <c r="P127"/>
  <c r="P126" s="1"/>
  <c r="P125" s="1"/>
  <c r="F121"/>
  <c r="J120"/>
  <c r="F120"/>
  <c r="F118"/>
  <c r="E116"/>
  <c r="F94"/>
  <c r="J93"/>
  <c r="F93"/>
  <c r="F91"/>
  <c r="E89"/>
  <c r="J26"/>
  <c r="E26"/>
  <c r="J121" s="1"/>
  <c r="J25"/>
  <c r="J14"/>
  <c r="J91" s="1"/>
  <c r="E7"/>
  <c r="E112"/>
  <c r="J39" i="13"/>
  <c r="J38"/>
  <c r="AY112" i="1"/>
  <c r="J37" i="13"/>
  <c r="AX112" i="1" s="1"/>
  <c r="BI179" i="13"/>
  <c r="BH179"/>
  <c r="BG179"/>
  <c r="BF179"/>
  <c r="T179"/>
  <c r="T178"/>
  <c r="R179"/>
  <c r="R178" s="1"/>
  <c r="P179"/>
  <c r="P178"/>
  <c r="BI172"/>
  <c r="BH172"/>
  <c r="BG172"/>
  <c r="BF172"/>
  <c r="T172"/>
  <c r="T171" s="1"/>
  <c r="R172"/>
  <c r="R171" s="1"/>
  <c r="P172"/>
  <c r="P171" s="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T148" s="1"/>
  <c r="R149"/>
  <c r="R148" s="1"/>
  <c r="P149"/>
  <c r="P148" s="1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 s="1"/>
  <c r="R133"/>
  <c r="R132" s="1"/>
  <c r="P133"/>
  <c r="P132"/>
  <c r="F127"/>
  <c r="J126"/>
  <c r="F126"/>
  <c r="F124"/>
  <c r="E122"/>
  <c r="F94"/>
  <c r="J93"/>
  <c r="F93"/>
  <c r="F91"/>
  <c r="E89"/>
  <c r="J26"/>
  <c r="E26"/>
  <c r="J127" s="1"/>
  <c r="J25"/>
  <c r="J14"/>
  <c r="J91"/>
  <c r="E7"/>
  <c r="E118"/>
  <c r="J39" i="12"/>
  <c r="J38"/>
  <c r="AY111" i="1"/>
  <c r="J37" i="12"/>
  <c r="AX111" i="1" s="1"/>
  <c r="BI145" i="12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 s="1"/>
  <c r="J25"/>
  <c r="J14"/>
  <c r="J117"/>
  <c r="E7"/>
  <c r="E111" s="1"/>
  <c r="J39" i="11"/>
  <c r="J38"/>
  <c r="AY109" i="1" s="1"/>
  <c r="J37" i="11"/>
  <c r="AX109" i="1"/>
  <c r="BI241" i="11"/>
  <c r="BH241"/>
  <c r="BG241"/>
  <c r="BF241"/>
  <c r="T241"/>
  <c r="T240" s="1"/>
  <c r="R241"/>
  <c r="R240" s="1"/>
  <c r="P241"/>
  <c r="P240" s="1"/>
  <c r="BI236"/>
  <c r="BH236"/>
  <c r="BG236"/>
  <c r="BF236"/>
  <c r="T236"/>
  <c r="T235" s="1"/>
  <c r="R236"/>
  <c r="R235" s="1"/>
  <c r="P236"/>
  <c r="P235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 s="1"/>
  <c r="P133"/>
  <c r="P132"/>
  <c r="F127"/>
  <c r="J126"/>
  <c r="F126"/>
  <c r="F124"/>
  <c r="E122"/>
  <c r="F94"/>
  <c r="J93"/>
  <c r="F93"/>
  <c r="F91"/>
  <c r="E89"/>
  <c r="J26"/>
  <c r="E26"/>
  <c r="J127" s="1"/>
  <c r="J25"/>
  <c r="J14"/>
  <c r="J124"/>
  <c r="E7"/>
  <c r="E85" s="1"/>
  <c r="J39" i="10"/>
  <c r="J38"/>
  <c r="AY108" i="1" s="1"/>
  <c r="J37" i="10"/>
  <c r="AX108" i="1"/>
  <c r="BI153" i="10"/>
  <c r="BH153"/>
  <c r="BG153"/>
  <c r="BF153"/>
  <c r="T153"/>
  <c r="T152" s="1"/>
  <c r="R153"/>
  <c r="R152" s="1"/>
  <c r="P153"/>
  <c r="P152" s="1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 s="1"/>
  <c r="J25"/>
  <c r="J14"/>
  <c r="J91" s="1"/>
  <c r="E7"/>
  <c r="E112" s="1"/>
  <c r="J39" i="9"/>
  <c r="J38"/>
  <c r="AY106" i="1"/>
  <c r="J37" i="9"/>
  <c r="AX106" i="1"/>
  <c r="BI172" i="9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T138" s="1"/>
  <c r="R139"/>
  <c r="R138" s="1"/>
  <c r="P139"/>
  <c r="P138" s="1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F123"/>
  <c r="J122"/>
  <c r="F122"/>
  <c r="F120"/>
  <c r="E118"/>
  <c r="F94"/>
  <c r="J93"/>
  <c r="F93"/>
  <c r="F91"/>
  <c r="E89"/>
  <c r="J26"/>
  <c r="E26"/>
  <c r="J94" s="1"/>
  <c r="J25"/>
  <c r="J14"/>
  <c r="J91"/>
  <c r="E7"/>
  <c r="E85"/>
  <c r="J39" i="8"/>
  <c r="J38"/>
  <c r="AY105" i="1" s="1"/>
  <c r="J37" i="8"/>
  <c r="AX105" i="1" s="1"/>
  <c r="BI142" i="8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F122"/>
  <c r="J121"/>
  <c r="F121"/>
  <c r="F119"/>
  <c r="E117"/>
  <c r="F94"/>
  <c r="J93"/>
  <c r="F93"/>
  <c r="F91"/>
  <c r="E89"/>
  <c r="J26"/>
  <c r="E26"/>
  <c r="J122" s="1"/>
  <c r="J25"/>
  <c r="J14"/>
  <c r="J119"/>
  <c r="E7"/>
  <c r="E113"/>
  <c r="J39" i="7"/>
  <c r="J38"/>
  <c r="AY103" i="1"/>
  <c r="J37" i="7"/>
  <c r="AX103" i="1" s="1"/>
  <c r="BI208" i="7"/>
  <c r="BH208"/>
  <c r="BG208"/>
  <c r="BF208"/>
  <c r="T208"/>
  <c r="T207"/>
  <c r="R208"/>
  <c r="R207" s="1"/>
  <c r="P208"/>
  <c r="P207"/>
  <c r="BI202"/>
  <c r="BH202"/>
  <c r="BG202"/>
  <c r="BF202"/>
  <c r="T202"/>
  <c r="T201" s="1"/>
  <c r="R202"/>
  <c r="R201"/>
  <c r="P202"/>
  <c r="P201" s="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7"/>
  <c r="J126"/>
  <c r="F126"/>
  <c r="F124"/>
  <c r="E122"/>
  <c r="F94"/>
  <c r="J93"/>
  <c r="F93"/>
  <c r="F91"/>
  <c r="E89"/>
  <c r="J26"/>
  <c r="E26"/>
  <c r="J127" s="1"/>
  <c r="J25"/>
  <c r="J14"/>
  <c r="J124"/>
  <c r="E7"/>
  <c r="E85"/>
  <c r="J39" i="6"/>
  <c r="J38"/>
  <c r="AY102" i="1" s="1"/>
  <c r="J37" i="6"/>
  <c r="AX102" i="1" s="1"/>
  <c r="BI190" i="6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T130"/>
  <c r="R131"/>
  <c r="R130" s="1"/>
  <c r="P131"/>
  <c r="P130"/>
  <c r="F125"/>
  <c r="J124"/>
  <c r="F124"/>
  <c r="F122"/>
  <c r="E120"/>
  <c r="F94"/>
  <c r="J93"/>
  <c r="F93"/>
  <c r="F91"/>
  <c r="E89"/>
  <c r="J26"/>
  <c r="E26"/>
  <c r="J94" s="1"/>
  <c r="J25"/>
  <c r="J14"/>
  <c r="J122"/>
  <c r="E7"/>
  <c r="E85"/>
  <c r="J39" i="5"/>
  <c r="J38"/>
  <c r="AY100" i="1" s="1"/>
  <c r="J37" i="5"/>
  <c r="AX100" i="1" s="1"/>
  <c r="BI178" i="5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 s="1"/>
  <c r="J25"/>
  <c r="J14"/>
  <c r="J91" s="1"/>
  <c r="E7"/>
  <c r="E113"/>
  <c r="J39" i="4"/>
  <c r="J38"/>
  <c r="AY99" i="1"/>
  <c r="J37" i="4"/>
  <c r="AX99" i="1" s="1"/>
  <c r="BI127" i="4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 s="1"/>
  <c r="J25"/>
  <c r="J14"/>
  <c r="J116" s="1"/>
  <c r="E7"/>
  <c r="E110" s="1"/>
  <c r="J39" i="3"/>
  <c r="J38"/>
  <c r="AY97" i="1"/>
  <c r="J37" i="3"/>
  <c r="AX97" i="1"/>
  <c r="BI177" i="3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 s="1"/>
  <c r="J25"/>
  <c r="J14"/>
  <c r="J119" s="1"/>
  <c r="E7"/>
  <c r="E85" s="1"/>
  <c r="J39" i="2"/>
  <c r="J38"/>
  <c r="AY96" i="1"/>
  <c r="J37" i="2"/>
  <c r="AX96" i="1"/>
  <c r="BI185" i="2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T162" s="1"/>
  <c r="R163"/>
  <c r="R162" s="1"/>
  <c r="P163"/>
  <c r="P162" s="1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T150" s="1"/>
  <c r="R151"/>
  <c r="R150"/>
  <c r="P151"/>
  <c r="P150" s="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F125"/>
  <c r="J124"/>
  <c r="F124"/>
  <c r="F122"/>
  <c r="E120"/>
  <c r="F94"/>
  <c r="J93"/>
  <c r="F93"/>
  <c r="F91"/>
  <c r="E89"/>
  <c r="J26"/>
  <c r="E26"/>
  <c r="J125" s="1"/>
  <c r="J25"/>
  <c r="J14"/>
  <c r="J91" s="1"/>
  <c r="E7"/>
  <c r="E116" s="1"/>
  <c r="L90" i="1"/>
  <c r="AM90"/>
  <c r="AM89"/>
  <c r="L89"/>
  <c r="AM87"/>
  <c r="L87"/>
  <c r="L85"/>
  <c r="L84"/>
  <c r="J160" i="31"/>
  <c r="BK157"/>
  <c r="J152"/>
  <c r="BK146"/>
  <c r="J143"/>
  <c r="BK139"/>
  <c r="BK137"/>
  <c r="J135"/>
  <c r="J131"/>
  <c r="J168" i="30"/>
  <c r="BK165"/>
  <c r="BK163"/>
  <c r="BK142"/>
  <c r="J140"/>
  <c r="J134"/>
  <c r="J132"/>
  <c r="BK131"/>
  <c r="J125" i="28"/>
  <c r="BK160" i="27"/>
  <c r="J158"/>
  <c r="BK157"/>
  <c r="BK155"/>
  <c r="BK147"/>
  <c r="BK140"/>
  <c r="J130"/>
  <c r="J150" i="26"/>
  <c r="J147"/>
  <c r="J146"/>
  <c r="J142"/>
  <c r="J125"/>
  <c r="BK136" i="25"/>
  <c r="J134"/>
  <c r="J133"/>
  <c r="J130"/>
  <c r="BK138" i="24"/>
  <c r="J130"/>
  <c r="BK126"/>
  <c r="J199" i="23"/>
  <c r="J198"/>
  <c r="J196"/>
  <c r="BK194"/>
  <c r="J192"/>
  <c r="J175"/>
  <c r="BK173"/>
  <c r="J171"/>
  <c r="J167"/>
  <c r="J154"/>
  <c r="BK152"/>
  <c r="BK140"/>
  <c r="BK135"/>
  <c r="J133"/>
  <c r="BK147" i="22"/>
  <c r="BK144"/>
  <c r="BK132"/>
  <c r="BK151" i="21"/>
  <c r="BK137"/>
  <c r="J134"/>
  <c r="BK132"/>
  <c r="J180" i="20"/>
  <c r="BK147"/>
  <c r="BK137"/>
  <c r="BK135"/>
  <c r="J134"/>
  <c r="J130"/>
  <c r="J301" i="19"/>
  <c r="J299"/>
  <c r="BK298"/>
  <c r="BK297"/>
  <c r="J285"/>
  <c r="J272"/>
  <c r="BK261"/>
  <c r="J219"/>
  <c r="J218"/>
  <c r="J193"/>
  <c r="J163"/>
  <c r="BK161"/>
  <c r="BK159"/>
  <c r="J156"/>
  <c r="J154"/>
  <c r="BK149"/>
  <c r="J146"/>
  <c r="J142"/>
  <c r="BK140"/>
  <c r="BK139"/>
  <c r="BK133"/>
  <c r="BK225" i="18"/>
  <c r="J223"/>
  <c r="BK206"/>
  <c r="BK193"/>
  <c r="J187"/>
  <c r="J182"/>
  <c r="BK180"/>
  <c r="BK179"/>
  <c r="J176"/>
  <c r="J174"/>
  <c r="BK171"/>
  <c r="BK164"/>
  <c r="BK162"/>
  <c r="BK159"/>
  <c r="BK156"/>
  <c r="J153"/>
  <c r="BK147"/>
  <c r="BK145"/>
  <c r="BK143"/>
  <c r="BK161" i="17"/>
  <c r="J159"/>
  <c r="J126"/>
  <c r="J147" i="15"/>
  <c r="J141"/>
  <c r="BK132"/>
  <c r="J128"/>
  <c r="J167" i="13"/>
  <c r="J165"/>
  <c r="BK161"/>
  <c r="J158"/>
  <c r="BK152"/>
  <c r="J149"/>
  <c r="J145"/>
  <c r="BK138"/>
  <c r="J136"/>
  <c r="J133"/>
  <c r="J140" i="12"/>
  <c r="BK137"/>
  <c r="BK133"/>
  <c r="J131"/>
  <c r="J127"/>
  <c r="J126"/>
  <c r="BK241" i="11"/>
  <c r="J236"/>
  <c r="J234"/>
  <c r="J233"/>
  <c r="J229"/>
  <c r="J225"/>
  <c r="J223"/>
  <c r="J222"/>
  <c r="J220"/>
  <c r="BK219"/>
  <c r="J216"/>
  <c r="BK214"/>
  <c r="BK210"/>
  <c r="BK207"/>
  <c r="J204"/>
  <c r="BK203"/>
  <c r="J201"/>
  <c r="BK193"/>
  <c r="BK192"/>
  <c r="J187"/>
  <c r="BK182"/>
  <c r="BK175"/>
  <c r="BK173"/>
  <c r="BK172"/>
  <c r="BK168"/>
  <c r="J160"/>
  <c r="BK155"/>
  <c r="BK151"/>
  <c r="BK147"/>
  <c r="J145"/>
  <c r="BK136"/>
  <c r="J133"/>
  <c r="J153" i="10"/>
  <c r="J151"/>
  <c r="BK150"/>
  <c r="BK149"/>
  <c r="J147"/>
  <c r="BK145"/>
  <c r="J143"/>
  <c r="J141"/>
  <c r="J139"/>
  <c r="BK138"/>
  <c r="BK130"/>
  <c r="BK128"/>
  <c r="BK171" i="9"/>
  <c r="J169"/>
  <c r="BK164"/>
  <c r="J162"/>
  <c r="J161"/>
  <c r="J156"/>
  <c r="BK154"/>
  <c r="J147"/>
  <c r="J142"/>
  <c r="J139"/>
  <c r="BK133"/>
  <c r="J129"/>
  <c r="BK142" i="8"/>
  <c r="J140"/>
  <c r="J138"/>
  <c r="J135"/>
  <c r="J133"/>
  <c r="BK132"/>
  <c r="BK208" i="7"/>
  <c r="BK202"/>
  <c r="J200"/>
  <c r="BK198"/>
  <c r="J194"/>
  <c r="J193"/>
  <c r="J191"/>
  <c r="J187"/>
  <c r="BK185"/>
  <c r="J184"/>
  <c r="J182"/>
  <c r="BK176"/>
  <c r="J173"/>
  <c r="BK171"/>
  <c r="J170"/>
  <c r="J168"/>
  <c r="BK167"/>
  <c r="J165"/>
  <c r="BK161"/>
  <c r="J158"/>
  <c r="J142"/>
  <c r="BK137"/>
  <c r="BK135"/>
  <c r="J134"/>
  <c r="J190" i="6"/>
  <c r="BK188"/>
  <c r="BK187"/>
  <c r="BK179"/>
  <c r="BK173"/>
  <c r="J172"/>
  <c r="BK171"/>
  <c r="J169"/>
  <c r="BK167"/>
  <c r="BK158"/>
  <c r="J156"/>
  <c r="J151"/>
  <c r="AS113" i="1"/>
  <c r="AS110"/>
  <c r="AS104"/>
  <c r="AS95"/>
  <c r="BK159" i="31"/>
  <c r="J155"/>
  <c r="BK153"/>
  <c r="BK152"/>
  <c r="BK151"/>
  <c r="BK149"/>
  <c r="J148"/>
  <c r="J137"/>
  <c r="BK172" i="30"/>
  <c r="J170"/>
  <c r="J166"/>
  <c r="J161"/>
  <c r="BK160"/>
  <c r="BK156"/>
  <c r="J142"/>
  <c r="BK137"/>
  <c r="J131"/>
  <c r="BK130"/>
  <c r="J125" i="29"/>
  <c r="J157" i="27"/>
  <c r="J153"/>
  <c r="J151"/>
  <c r="J151" i="26"/>
  <c r="BK149"/>
  <c r="BK148"/>
  <c r="J145"/>
  <c r="BK143"/>
  <c r="BK142"/>
  <c r="BK141"/>
  <c r="J135"/>
  <c r="J132"/>
  <c r="BK139" i="25"/>
  <c r="BK134"/>
  <c r="BK132"/>
  <c r="BK126"/>
  <c r="J138" i="24"/>
  <c r="BK137"/>
  <c r="BK133"/>
  <c r="BK199" i="23"/>
  <c r="BK196"/>
  <c r="J194"/>
  <c r="BK183"/>
  <c r="BK181"/>
  <c r="BK167"/>
  <c r="J160"/>
  <c r="BK158"/>
  <c r="J156"/>
  <c r="BK154"/>
  <c r="BK151"/>
  <c r="J147"/>
  <c r="BK141"/>
  <c r="J139"/>
  <c r="J135"/>
  <c r="BK133"/>
  <c r="J130"/>
  <c r="BK146" i="22"/>
  <c r="J145"/>
  <c r="J136"/>
  <c r="BK131"/>
  <c r="BK129"/>
  <c r="J127"/>
  <c r="J196" i="21"/>
  <c r="BK192"/>
  <c r="BK173"/>
  <c r="J154"/>
  <c r="J137"/>
  <c r="BK134"/>
  <c r="J128"/>
  <c r="BK191" i="20"/>
  <c r="BK186"/>
  <c r="BK184"/>
  <c r="BK158"/>
  <c r="J141"/>
  <c r="J139"/>
  <c r="BK132"/>
  <c r="BK126"/>
  <c r="J297" i="19"/>
  <c r="J295"/>
  <c r="BK285"/>
  <c r="BK267"/>
  <c r="J261"/>
  <c r="J251"/>
  <c r="BK221"/>
  <c r="BK195"/>
  <c r="BK193"/>
  <c r="BK172"/>
  <c r="J168"/>
  <c r="J166"/>
  <c r="BK163"/>
  <c r="BK156"/>
  <c r="BK154"/>
  <c r="BK152"/>
  <c r="BK144"/>
  <c r="J137"/>
  <c r="J135"/>
  <c r="J131"/>
  <c r="BK231" i="18"/>
  <c r="J230"/>
  <c r="J222"/>
  <c r="BK220"/>
  <c r="BK208"/>
  <c r="J206"/>
  <c r="J193"/>
  <c r="BK190"/>
  <c r="J185"/>
  <c r="BK176"/>
  <c r="J171"/>
  <c r="BK169"/>
  <c r="J159"/>
  <c r="J156"/>
  <c r="BK149"/>
  <c r="J147"/>
  <c r="J143"/>
  <c r="BK140"/>
  <c r="J137"/>
  <c r="BK159" i="17"/>
  <c r="J158"/>
  <c r="BK157"/>
  <c r="BK147" i="15"/>
  <c r="BK143"/>
  <c r="J142"/>
  <c r="BK128"/>
  <c r="BK165" i="14"/>
  <c r="J146"/>
  <c r="BK143"/>
  <c r="J132"/>
  <c r="BK130"/>
  <c r="J127"/>
  <c r="J179" i="13"/>
  <c r="J172"/>
  <c r="BK170"/>
  <c r="BK169"/>
  <c r="BK167"/>
  <c r="BK165"/>
  <c r="J163"/>
  <c r="J161"/>
  <c r="BK159"/>
  <c r="BK156"/>
  <c r="J152"/>
  <c r="BK149"/>
  <c r="J147"/>
  <c r="BK144"/>
  <c r="BK143"/>
  <c r="J140"/>
  <c r="BK133"/>
  <c r="BK145" i="12"/>
  <c r="J135"/>
  <c r="BK127"/>
  <c r="J241" i="11"/>
  <c r="BK233"/>
  <c r="BK225"/>
  <c r="BK222"/>
  <c r="J219"/>
  <c r="J217"/>
  <c r="BK216"/>
  <c r="J215"/>
  <c r="J214"/>
  <c r="J208"/>
  <c r="J205"/>
  <c r="BK204"/>
  <c r="J203"/>
  <c r="J197"/>
  <c r="BK195"/>
  <c r="J194"/>
  <c r="J192"/>
  <c r="J177"/>
  <c r="J175"/>
  <c r="J173"/>
  <c r="J170"/>
  <c r="J166"/>
  <c r="BK160"/>
  <c r="J155"/>
  <c r="J153"/>
  <c r="J151"/>
  <c r="BK149"/>
  <c r="J138"/>
  <c r="J136"/>
  <c r="BK133"/>
  <c r="J149" i="10"/>
  <c r="J148"/>
  <c r="J146"/>
  <c r="J145"/>
  <c r="J144"/>
  <c r="BK141"/>
  <c r="J138"/>
  <c r="J134"/>
  <c r="J129"/>
  <c r="J127"/>
  <c r="J172" i="9"/>
  <c r="BK169"/>
  <c r="BK161"/>
  <c r="J154"/>
  <c r="J149"/>
  <c r="BK139"/>
  <c r="J134"/>
  <c r="BK129"/>
  <c r="J142" i="8"/>
  <c r="J141"/>
  <c r="BK138"/>
  <c r="BK133"/>
  <c r="BK131"/>
  <c r="J128"/>
  <c r="BK200" i="7"/>
  <c r="J199"/>
  <c r="J196"/>
  <c r="BK194"/>
  <c r="BK191"/>
  <c r="BK184"/>
  <c r="BK182"/>
  <c r="BK180"/>
  <c r="J175"/>
  <c r="BK173"/>
  <c r="J171"/>
  <c r="BK170"/>
  <c r="J167"/>
  <c r="BK165"/>
  <c r="J161"/>
  <c r="BK159"/>
  <c r="BK158"/>
  <c r="J156"/>
  <c r="BK154"/>
  <c r="J152"/>
  <c r="J144"/>
  <c r="BK142"/>
  <c r="BK140"/>
  <c r="J137"/>
  <c r="J135"/>
  <c r="BK134"/>
  <c r="BK133"/>
  <c r="J189" i="6"/>
  <c r="J187"/>
  <c r="J183"/>
  <c r="J179"/>
  <c r="J175"/>
  <c r="J173"/>
  <c r="J171"/>
  <c r="BK163"/>
  <c r="J161"/>
  <c r="J159"/>
  <c r="J158"/>
  <c r="BK153"/>
  <c r="J148"/>
  <c r="BK146"/>
  <c r="BK145"/>
  <c r="BK144"/>
  <c r="J142"/>
  <c r="J141"/>
  <c r="J139"/>
  <c r="J136"/>
  <c r="J135"/>
  <c r="J131"/>
  <c r="BK178" i="5"/>
  <c r="BK176"/>
  <c r="J174"/>
  <c r="J173"/>
  <c r="BK171"/>
  <c r="J169"/>
  <c r="J168"/>
  <c r="J166"/>
  <c r="J164"/>
  <c r="BK162"/>
  <c r="J161"/>
  <c r="J159"/>
  <c r="J157"/>
  <c r="J155"/>
  <c r="BK153"/>
  <c r="J151"/>
  <c r="J149"/>
  <c r="BK147"/>
  <c r="J145"/>
  <c r="J143"/>
  <c r="BK141"/>
  <c r="J139"/>
  <c r="BK135"/>
  <c r="BK132"/>
  <c r="BK130"/>
  <c r="J129"/>
  <c r="J128"/>
  <c r="J127" i="4"/>
  <c r="BK126"/>
  <c r="BK125"/>
  <c r="J177" i="3"/>
  <c r="J176"/>
  <c r="BK174"/>
  <c r="BK172"/>
  <c r="BK167"/>
  <c r="BK165"/>
  <c r="BK163"/>
  <c r="BK159"/>
  <c r="J154"/>
  <c r="J152"/>
  <c r="J142"/>
  <c r="J140"/>
  <c r="J139"/>
  <c r="J137"/>
  <c r="BK135"/>
  <c r="BK132"/>
  <c r="BK130"/>
  <c r="J129"/>
  <c r="BK128"/>
  <c r="J185" i="2"/>
  <c r="J183"/>
  <c r="BK181"/>
  <c r="BK176"/>
  <c r="BK174"/>
  <c r="J173"/>
  <c r="J171"/>
  <c r="BK166"/>
  <c r="BK163"/>
  <c r="J161"/>
  <c r="J159"/>
  <c r="BK158"/>
  <c r="BK157"/>
  <c r="BK151"/>
  <c r="BK148"/>
  <c r="J146"/>
  <c r="J141"/>
  <c r="J136"/>
  <c r="BK131"/>
  <c r="AS137" i="1"/>
  <c r="AS131"/>
  <c r="AS125"/>
  <c r="AS122"/>
  <c r="AS119"/>
  <c r="AS116"/>
  <c r="AS107"/>
  <c r="AS101"/>
  <c r="BK160" i="31"/>
  <c r="J159"/>
  <c r="J157"/>
  <c r="BK155"/>
  <c r="J153"/>
  <c r="J151"/>
  <c r="J149"/>
  <c r="BK143"/>
  <c r="J139"/>
  <c r="BK135"/>
  <c r="J133"/>
  <c r="BK131"/>
  <c r="J127"/>
  <c r="BK173" i="30"/>
  <c r="BK168"/>
  <c r="J165"/>
  <c r="J163"/>
  <c r="J160"/>
  <c r="BK147"/>
  <c r="BK140"/>
  <c r="J137"/>
  <c r="BK125" i="29"/>
  <c r="BK164" i="27"/>
  <c r="BK162"/>
  <c r="J155"/>
  <c r="J149"/>
  <c r="J147"/>
  <c r="BK130"/>
  <c r="J128"/>
  <c r="J126"/>
  <c r="BK150" i="26"/>
  <c r="J149"/>
  <c r="J148"/>
  <c r="BK147"/>
  <c r="BK146"/>
  <c r="BK145"/>
  <c r="BK144"/>
  <c r="J134"/>
  <c r="BK133"/>
  <c r="J139" i="25"/>
  <c r="J136"/>
  <c r="BK136" i="24"/>
  <c r="J133"/>
  <c r="BK130"/>
  <c r="J126"/>
  <c r="BK188" i="23"/>
  <c r="J181"/>
  <c r="BK175"/>
  <c r="J173"/>
  <c r="J169"/>
  <c r="BK156"/>
  <c r="J152"/>
  <c r="J143"/>
  <c r="J141"/>
  <c r="BK139"/>
  <c r="BK132"/>
  <c r="BK130"/>
  <c r="BK128"/>
  <c r="J148" i="22"/>
  <c r="J147"/>
  <c r="J146"/>
  <c r="J144"/>
  <c r="BK140"/>
  <c r="J131"/>
  <c r="J129"/>
  <c r="J128"/>
  <c r="BK127"/>
  <c r="BK126"/>
  <c r="BK196" i="21"/>
  <c r="J192"/>
  <c r="J139"/>
  <c r="J132"/>
  <c r="BK128"/>
  <c r="J126"/>
  <c r="J212" i="20"/>
  <c r="J197"/>
  <c r="J191"/>
  <c r="J184"/>
  <c r="BK178"/>
  <c r="J158"/>
  <c r="BK156"/>
  <c r="J149"/>
  <c r="BK139"/>
  <c r="J135"/>
  <c r="J132"/>
  <c r="BK130"/>
  <c r="J298" i="19"/>
  <c r="BK295"/>
  <c r="BK251"/>
  <c r="J234"/>
  <c r="J221"/>
  <c r="BK174"/>
  <c r="J172"/>
  <c r="BK166"/>
  <c r="J161"/>
  <c r="BK146"/>
  <c r="J140"/>
  <c r="BK137"/>
  <c r="BK135"/>
  <c r="BK223" i="18"/>
  <c r="J220"/>
  <c r="J190"/>
  <c r="BK182"/>
  <c r="J180"/>
  <c r="BK174"/>
  <c r="BK173"/>
  <c r="J169"/>
  <c r="BK167"/>
  <c r="J164"/>
  <c r="J162"/>
  <c r="J145"/>
  <c r="J140"/>
  <c r="BK134"/>
  <c r="J179" i="17"/>
  <c r="J155"/>
  <c r="BK126"/>
  <c r="J125" i="16"/>
  <c r="J145" i="15"/>
  <c r="BK142"/>
  <c r="BK141"/>
  <c r="J136"/>
  <c r="J133"/>
  <c r="J165" i="14"/>
  <c r="BK146"/>
  <c r="J143"/>
  <c r="BK132"/>
  <c r="J130"/>
  <c r="BK127"/>
  <c r="BK179" i="13"/>
  <c r="BK172"/>
  <c r="J170"/>
  <c r="J169"/>
  <c r="BK163"/>
  <c r="J159"/>
  <c r="BK158"/>
  <c r="J156"/>
  <c r="BK147"/>
  <c r="BK145"/>
  <c r="J144"/>
  <c r="J143"/>
  <c r="BK140"/>
  <c r="J138"/>
  <c r="BK136"/>
  <c r="J145" i="12"/>
  <c r="BK140"/>
  <c r="J137"/>
  <c r="BK135"/>
  <c r="J133"/>
  <c r="BK131"/>
  <c r="BK126"/>
  <c r="BK236" i="11"/>
  <c r="BK234"/>
  <c r="BK229"/>
  <c r="BK223"/>
  <c r="BK220"/>
  <c r="BK217"/>
  <c r="BK215"/>
  <c r="J210"/>
  <c r="BK208"/>
  <c r="J207"/>
  <c r="BK205"/>
  <c r="BK201"/>
  <c r="BK197"/>
  <c r="J195"/>
  <c r="BK194"/>
  <c r="J193"/>
  <c r="BK187"/>
  <c r="J182"/>
  <c r="BK177"/>
  <c r="J172"/>
  <c r="BK170"/>
  <c r="J168"/>
  <c r="BK166"/>
  <c r="BK153"/>
  <c r="J149"/>
  <c r="J147"/>
  <c r="BK145"/>
  <c r="BK138"/>
  <c r="BK153" i="10"/>
  <c r="BK151"/>
  <c r="J150"/>
  <c r="BK148"/>
  <c r="BK147"/>
  <c r="BK146"/>
  <c r="BK144"/>
  <c r="BK143"/>
  <c r="BK139"/>
  <c r="BK134"/>
  <c r="J130"/>
  <c r="BK129"/>
  <c r="J128"/>
  <c r="BK127"/>
  <c r="BK172" i="9"/>
  <c r="J171"/>
  <c r="J164"/>
  <c r="BK162"/>
  <c r="BK156"/>
  <c r="BK149"/>
  <c r="BK147"/>
  <c r="BK142"/>
  <c r="BK134"/>
  <c r="J133"/>
  <c r="BK141" i="8"/>
  <c r="BK140"/>
  <c r="BK135"/>
  <c r="J132"/>
  <c r="J131"/>
  <c r="BK128"/>
  <c r="J208" i="7"/>
  <c r="J202"/>
  <c r="BK199"/>
  <c r="J198"/>
  <c r="BK196"/>
  <c r="BK193"/>
  <c r="BK187"/>
  <c r="J185"/>
  <c r="J180"/>
  <c r="J176"/>
  <c r="BK175"/>
  <c r="BK168"/>
  <c r="J159"/>
  <c r="BK156"/>
  <c r="J154"/>
  <c r="BK152"/>
  <c r="BK144"/>
  <c r="J140"/>
  <c r="J133"/>
  <c r="BK190" i="6"/>
  <c r="BK189"/>
  <c r="J188"/>
  <c r="BK183"/>
  <c r="BK175"/>
  <c r="BK172"/>
  <c r="BK169"/>
  <c r="J167"/>
  <c r="J163"/>
  <c r="BK161"/>
  <c r="BK159"/>
  <c r="BK156"/>
  <c r="J153"/>
  <c r="BK151"/>
  <c r="BK148"/>
  <c r="BK148" i="31"/>
  <c r="J146"/>
  <c r="BK133"/>
  <c r="BK127"/>
  <c r="J173" i="30"/>
  <c r="J172"/>
  <c r="BK170"/>
  <c r="BK166"/>
  <c r="BK161"/>
  <c r="J156"/>
  <c r="J147"/>
  <c r="BK134"/>
  <c r="BK132"/>
  <c r="J130"/>
  <c r="BK125" i="28"/>
  <c r="J164" i="27"/>
  <c r="J162"/>
  <c r="J160"/>
  <c r="BK158"/>
  <c r="BK153"/>
  <c r="BK151"/>
  <c r="BK149"/>
  <c r="J140"/>
  <c r="BK128"/>
  <c r="BK126"/>
  <c r="BK151" i="26"/>
  <c r="J144"/>
  <c r="J143"/>
  <c r="J141"/>
  <c r="BK135"/>
  <c r="BK134"/>
  <c r="J133"/>
  <c r="BK132"/>
  <c r="BK125"/>
  <c r="BK133" i="25"/>
  <c r="J132"/>
  <c r="BK130"/>
  <c r="J126"/>
  <c r="J137" i="24"/>
  <c r="J136"/>
  <c r="BK198" i="23"/>
  <c r="BK192"/>
  <c r="J188"/>
  <c r="J183"/>
  <c r="BK171"/>
  <c r="BK169"/>
  <c r="BK160"/>
  <c r="J158"/>
  <c r="J151"/>
  <c r="BK147"/>
  <c r="BK143"/>
  <c r="J140"/>
  <c r="J132"/>
  <c r="J128"/>
  <c r="BK148" i="22"/>
  <c r="BK145"/>
  <c r="J140"/>
  <c r="BK136"/>
  <c r="J132"/>
  <c r="BK128"/>
  <c r="J126"/>
  <c r="J173" i="21"/>
  <c r="BK154"/>
  <c r="J151"/>
  <c r="BK139"/>
  <c r="BK126"/>
  <c r="BK212" i="20"/>
  <c r="BK197"/>
  <c r="J186"/>
  <c r="BK180"/>
  <c r="J178"/>
  <c r="J156"/>
  <c r="BK149"/>
  <c r="J147"/>
  <c r="BK141"/>
  <c r="J137"/>
  <c r="BK134"/>
  <c r="J126"/>
  <c r="BK303" i="19"/>
  <c r="J303"/>
  <c r="BK301"/>
  <c r="BK299"/>
  <c r="BK272"/>
  <c r="J267"/>
  <c r="BK234"/>
  <c r="BK219"/>
  <c r="BK218"/>
  <c r="J195"/>
  <c r="J174"/>
  <c r="BK168"/>
  <c r="J159"/>
  <c r="J152"/>
  <c r="J149"/>
  <c r="J144"/>
  <c r="BK142"/>
  <c r="J139"/>
  <c r="J133"/>
  <c r="BK131"/>
  <c r="J231" i="18"/>
  <c r="BK230"/>
  <c r="J225"/>
  <c r="BK222"/>
  <c r="J208"/>
  <c r="BK187"/>
  <c r="BK185"/>
  <c r="J179"/>
  <c r="J173"/>
  <c r="J167"/>
  <c r="BK153"/>
  <c r="J149"/>
  <c r="BK137"/>
  <c r="J134"/>
  <c r="BK179" i="17"/>
  <c r="J161"/>
  <c r="BK158"/>
  <c r="J157"/>
  <c r="BK155"/>
  <c r="BK125" i="16"/>
  <c r="BK145" i="15"/>
  <c r="J143"/>
  <c r="BK136"/>
  <c r="BK133"/>
  <c r="J132"/>
  <c r="J146" i="6"/>
  <c r="J145"/>
  <c r="J144"/>
  <c r="BK142"/>
  <c r="BK141"/>
  <c r="BK139"/>
  <c r="BK136"/>
  <c r="BK135"/>
  <c r="BK131"/>
  <c r="J178" i="5"/>
  <c r="J176"/>
  <c r="BK174"/>
  <c r="BK173"/>
  <c r="J171"/>
  <c r="BK169"/>
  <c r="BK168"/>
  <c r="BK166"/>
  <c r="BK164"/>
  <c r="J162"/>
  <c r="BK161"/>
  <c r="BK159"/>
  <c r="BK157"/>
  <c r="BK155"/>
  <c r="J153"/>
  <c r="BK151"/>
  <c r="BK149"/>
  <c r="J147"/>
  <c r="BK145"/>
  <c r="BK143"/>
  <c r="J141"/>
  <c r="BK139"/>
  <c r="J135"/>
  <c r="J132"/>
  <c r="J130"/>
  <c r="BK129"/>
  <c r="BK128"/>
  <c r="BK127" i="4"/>
  <c r="J126"/>
  <c r="J125"/>
  <c r="BK177" i="3"/>
  <c r="BK176"/>
  <c r="J174"/>
  <c r="J172"/>
  <c r="J167"/>
  <c r="J165"/>
  <c r="J163"/>
  <c r="J159"/>
  <c r="BK154"/>
  <c r="BK152"/>
  <c r="BK142"/>
  <c r="BK140"/>
  <c r="BK139"/>
  <c r="BK137"/>
  <c r="J135"/>
  <c r="J132"/>
  <c r="J130"/>
  <c r="BK129"/>
  <c r="J128"/>
  <c r="BK185" i="2"/>
  <c r="BK183"/>
  <c r="J181"/>
  <c r="J176"/>
  <c r="J174"/>
  <c r="BK173"/>
  <c r="BK171"/>
  <c r="J166"/>
  <c r="J163"/>
  <c r="BK161"/>
  <c r="BK159"/>
  <c r="J158"/>
  <c r="J157"/>
  <c r="J151"/>
  <c r="J148"/>
  <c r="BK146"/>
  <c r="BK141"/>
  <c r="BK136"/>
  <c r="J131"/>
  <c r="AS134" i="1"/>
  <c r="AS128"/>
  <c r="AS98"/>
  <c r="F36" i="29"/>
  <c r="BA136" i="1" s="1"/>
  <c r="F37" i="28"/>
  <c r="BB135" i="1"/>
  <c r="F36" i="16"/>
  <c r="BA117" i="1" s="1"/>
  <c r="F39" i="29"/>
  <c r="BD136" i="1"/>
  <c r="F36" i="28"/>
  <c r="BA135" i="1" s="1"/>
  <c r="F37" i="16"/>
  <c r="BB117" i="1"/>
  <c r="F37" i="29"/>
  <c r="BB136" i="1" s="1"/>
  <c r="F39" i="28"/>
  <c r="BD135" i="1"/>
  <c r="F38" i="16"/>
  <c r="BC117" i="1" s="1"/>
  <c r="F38" i="29"/>
  <c r="BC136" i="1"/>
  <c r="F38" i="28"/>
  <c r="BC135" i="1" s="1"/>
  <c r="F39" i="16"/>
  <c r="BD117" i="1"/>
  <c r="BK130" i="2" l="1"/>
  <c r="J130"/>
  <c r="J100" s="1"/>
  <c r="R130"/>
  <c r="BK156"/>
  <c r="J156"/>
  <c r="J102" s="1"/>
  <c r="R156"/>
  <c r="P165"/>
  <c r="T165"/>
  <c r="P175"/>
  <c r="T175"/>
  <c r="P127" i="3"/>
  <c r="P126"/>
  <c r="R127"/>
  <c r="R126"/>
  <c r="BK134"/>
  <c r="J134"/>
  <c r="J102" s="1"/>
  <c r="P134"/>
  <c r="R134"/>
  <c r="BK141"/>
  <c r="J141" s="1"/>
  <c r="J103" s="1"/>
  <c r="T141"/>
  <c r="BK124" i="4"/>
  <c r="BK123" s="1"/>
  <c r="J123" s="1"/>
  <c r="J99" s="1"/>
  <c r="T124"/>
  <c r="T123" s="1"/>
  <c r="T122" s="1"/>
  <c r="P127" i="5"/>
  <c r="P126"/>
  <c r="T127"/>
  <c r="T126"/>
  <c r="P134"/>
  <c r="R134"/>
  <c r="R133" s="1"/>
  <c r="BK175"/>
  <c r="J175" s="1"/>
  <c r="J103" s="1"/>
  <c r="R175"/>
  <c r="R131" i="14"/>
  <c r="R124" s="1"/>
  <c r="P127" i="15"/>
  <c r="BK140"/>
  <c r="J140"/>
  <c r="J102" s="1"/>
  <c r="T125" i="17"/>
  <c r="P160"/>
  <c r="P133" i="18"/>
  <c r="P132" s="1"/>
  <c r="T158"/>
  <c r="T175"/>
  <c r="T181"/>
  <c r="P186"/>
  <c r="R224"/>
  <c r="P130" i="19"/>
  <c r="T130"/>
  <c r="T136"/>
  <c r="R151"/>
  <c r="R220"/>
  <c r="T300"/>
  <c r="P125" i="20"/>
  <c r="P124"/>
  <c r="P123" s="1"/>
  <c r="AU123" i="1" s="1"/>
  <c r="BK125" i="21"/>
  <c r="T125" i="22"/>
  <c r="R130"/>
  <c r="BK127" i="23"/>
  <c r="J127"/>
  <c r="J100"/>
  <c r="T127"/>
  <c r="T134"/>
  <c r="R142"/>
  <c r="T153"/>
  <c r="R125" i="24"/>
  <c r="R132"/>
  <c r="R125" i="25"/>
  <c r="T135"/>
  <c r="P124" i="26"/>
  <c r="P123" s="1"/>
  <c r="P122" s="1"/>
  <c r="AU132" i="1" s="1"/>
  <c r="T125" i="27"/>
  <c r="T124" s="1"/>
  <c r="T123" s="1"/>
  <c r="T159"/>
  <c r="BK129" i="30"/>
  <c r="BK136"/>
  <c r="BK162"/>
  <c r="J162"/>
  <c r="J104" s="1"/>
  <c r="R167"/>
  <c r="BK154" i="31"/>
  <c r="J154"/>
  <c r="J102" s="1"/>
  <c r="T134" i="6"/>
  <c r="T129"/>
  <c r="BK138"/>
  <c r="J138" s="1"/>
  <c r="J103" s="1"/>
  <c r="BK143"/>
  <c r="J143"/>
  <c r="J104" s="1"/>
  <c r="T143"/>
  <c r="R160"/>
  <c r="T174"/>
  <c r="T132" i="7"/>
  <c r="T131" s="1"/>
  <c r="T139"/>
  <c r="T160"/>
  <c r="P169"/>
  <c r="BK186"/>
  <c r="J186"/>
  <c r="J105"/>
  <c r="R186"/>
  <c r="T195"/>
  <c r="BK130" i="8"/>
  <c r="J130"/>
  <c r="J101" s="1"/>
  <c r="R130"/>
  <c r="R126"/>
  <c r="R137"/>
  <c r="R136" s="1"/>
  <c r="R125" s="1"/>
  <c r="R128" i="9"/>
  <c r="R127"/>
  <c r="T141"/>
  <c r="R163"/>
  <c r="T126" i="10"/>
  <c r="T125"/>
  <c r="T124" s="1"/>
  <c r="T140"/>
  <c r="BK135" i="11"/>
  <c r="J135"/>
  <c r="J101" s="1"/>
  <c r="T135"/>
  <c r="T131"/>
  <c r="R144"/>
  <c r="P150"/>
  <c r="BK174"/>
  <c r="J174"/>
  <c r="J105"/>
  <c r="R174"/>
  <c r="T196"/>
  <c r="R125" i="12"/>
  <c r="P139"/>
  <c r="BK135" i="13"/>
  <c r="J135" s="1"/>
  <c r="J101" s="1"/>
  <c r="P135"/>
  <c r="P131" s="1"/>
  <c r="T135"/>
  <c r="T131"/>
  <c r="P142"/>
  <c r="T142"/>
  <c r="P151"/>
  <c r="T151"/>
  <c r="P160"/>
  <c r="T160"/>
  <c r="T131" i="14"/>
  <c r="T124"/>
  <c r="R140" i="15"/>
  <c r="BK125" i="17"/>
  <c r="J125" s="1"/>
  <c r="J100" s="1"/>
  <c r="BK160"/>
  <c r="J160" s="1"/>
  <c r="J101" s="1"/>
  <c r="P175" i="18"/>
  <c r="BK181"/>
  <c r="J181" s="1"/>
  <c r="J107" s="1"/>
  <c r="BK186"/>
  <c r="J186" s="1"/>
  <c r="J108" s="1"/>
  <c r="BK224"/>
  <c r="J224"/>
  <c r="J109" s="1"/>
  <c r="P136" i="19"/>
  <c r="P151"/>
  <c r="P220"/>
  <c r="P300"/>
  <c r="T125" i="20"/>
  <c r="T124" s="1"/>
  <c r="T123" s="1"/>
  <c r="R125" i="21"/>
  <c r="R124" s="1"/>
  <c r="R123" s="1"/>
  <c r="R125" i="22"/>
  <c r="R124" s="1"/>
  <c r="R123" s="1"/>
  <c r="T130"/>
  <c r="BK134" i="23"/>
  <c r="J134" s="1"/>
  <c r="J101" s="1"/>
  <c r="BK142"/>
  <c r="J142"/>
  <c r="J102" s="1"/>
  <c r="BK153"/>
  <c r="J153" s="1"/>
  <c r="J103" s="1"/>
  <c r="P125" i="24"/>
  <c r="P132"/>
  <c r="BK125" i="25"/>
  <c r="BK124"/>
  <c r="J124" s="1"/>
  <c r="J99" s="1"/>
  <c r="BK135"/>
  <c r="J135"/>
  <c r="J101" s="1"/>
  <c r="R124" i="26"/>
  <c r="R123" s="1"/>
  <c r="R122" s="1"/>
  <c r="BK125" i="27"/>
  <c r="J125" s="1"/>
  <c r="J100" s="1"/>
  <c r="P159"/>
  <c r="T129" i="30"/>
  <c r="T128" s="1"/>
  <c r="T136"/>
  <c r="T162"/>
  <c r="T135" s="1"/>
  <c r="T167"/>
  <c r="T126" i="31"/>
  <c r="T150"/>
  <c r="P154"/>
  <c r="P130" i="2"/>
  <c r="T130"/>
  <c r="P156"/>
  <c r="T156"/>
  <c r="BK165"/>
  <c r="J165" s="1"/>
  <c r="J105" s="1"/>
  <c r="R165"/>
  <c r="BK175"/>
  <c r="J175" s="1"/>
  <c r="J106" s="1"/>
  <c r="R175"/>
  <c r="BK127" i="3"/>
  <c r="J127" s="1"/>
  <c r="J100" s="1"/>
  <c r="T127"/>
  <c r="T126" s="1"/>
  <c r="T134"/>
  <c r="T133"/>
  <c r="P141"/>
  <c r="R141"/>
  <c r="P124" i="4"/>
  <c r="P123" s="1"/>
  <c r="P122" s="1"/>
  <c r="AU99" i="1" s="1"/>
  <c r="R124" i="4"/>
  <c r="R123" s="1"/>
  <c r="R122" s="1"/>
  <c r="BK127" i="5"/>
  <c r="J127" s="1"/>
  <c r="J100" s="1"/>
  <c r="R127"/>
  <c r="R126"/>
  <c r="R125" s="1"/>
  <c r="BK134"/>
  <c r="J134"/>
  <c r="J102" s="1"/>
  <c r="T134"/>
  <c r="P175"/>
  <c r="T175"/>
  <c r="P134" i="6"/>
  <c r="P129"/>
  <c r="P138"/>
  <c r="T138"/>
  <c r="R143"/>
  <c r="P160"/>
  <c r="BK174"/>
  <c r="J174"/>
  <c r="J106" s="1"/>
  <c r="R174"/>
  <c r="P132" i="7"/>
  <c r="P131"/>
  <c r="R132"/>
  <c r="R131"/>
  <c r="P139"/>
  <c r="BK160"/>
  <c r="J160" s="1"/>
  <c r="J103" s="1"/>
  <c r="R160"/>
  <c r="T169"/>
  <c r="T186"/>
  <c r="P195"/>
  <c r="T130" i="8"/>
  <c r="T126"/>
  <c r="T125" s="1"/>
  <c r="P137"/>
  <c r="P136"/>
  <c r="BK128" i="9"/>
  <c r="J128" s="1"/>
  <c r="J100" s="1"/>
  <c r="P128"/>
  <c r="P127"/>
  <c r="BK141"/>
  <c r="J141" s="1"/>
  <c r="J103" s="1"/>
  <c r="R141"/>
  <c r="R140" s="1"/>
  <c r="P163"/>
  <c r="BK126" i="10"/>
  <c r="J126"/>
  <c r="J100" s="1"/>
  <c r="R126"/>
  <c r="P140"/>
  <c r="P135" i="11"/>
  <c r="P131" s="1"/>
  <c r="BK144"/>
  <c r="J144"/>
  <c r="J103"/>
  <c r="BK150"/>
  <c r="J150" s="1"/>
  <c r="J104" s="1"/>
  <c r="T150"/>
  <c r="BK196"/>
  <c r="J196" s="1"/>
  <c r="J106" s="1"/>
  <c r="R196"/>
  <c r="P125" i="12"/>
  <c r="P124" s="1"/>
  <c r="P123" s="1"/>
  <c r="AU111" i="1" s="1"/>
  <c r="BK139" i="12"/>
  <c r="J139" s="1"/>
  <c r="J101" s="1"/>
  <c r="T139"/>
  <c r="R135" i="13"/>
  <c r="R131" s="1"/>
  <c r="BK142"/>
  <c r="J142"/>
  <c r="J102" s="1"/>
  <c r="R142"/>
  <c r="BK151"/>
  <c r="J151"/>
  <c r="J105" s="1"/>
  <c r="R151"/>
  <c r="BK160"/>
  <c r="J160"/>
  <c r="J106" s="1"/>
  <c r="R160"/>
  <c r="P131" i="14"/>
  <c r="P124"/>
  <c r="AU114" i="1" s="1"/>
  <c r="R127" i="15"/>
  <c r="R126"/>
  <c r="R125" s="1"/>
  <c r="P140"/>
  <c r="P125" i="17"/>
  <c r="P124"/>
  <c r="P123" s="1"/>
  <c r="AU118" i="1" s="1"/>
  <c r="AU116" s="1"/>
  <c r="R160" i="17"/>
  <c r="BK133" i="18"/>
  <c r="J133" s="1"/>
  <c r="J100" s="1"/>
  <c r="R133"/>
  <c r="R132"/>
  <c r="R158"/>
  <c r="R181"/>
  <c r="T186"/>
  <c r="T224"/>
  <c r="BK136" i="19"/>
  <c r="J136" s="1"/>
  <c r="J101" s="1"/>
  <c r="BK151"/>
  <c r="J151" s="1"/>
  <c r="J104" s="1"/>
  <c r="BK220"/>
  <c r="J220"/>
  <c r="J105" s="1"/>
  <c r="BK300"/>
  <c r="J300" s="1"/>
  <c r="J106" s="1"/>
  <c r="BK125" i="20"/>
  <c r="T125" i="21"/>
  <c r="T124" s="1"/>
  <c r="T123" s="1"/>
  <c r="BK125" i="22"/>
  <c r="J125" s="1"/>
  <c r="J100" s="1"/>
  <c r="BK130"/>
  <c r="J130" s="1"/>
  <c r="J101" s="1"/>
  <c r="R127" i="23"/>
  <c r="P134"/>
  <c r="P142"/>
  <c r="P153"/>
  <c r="BK132" i="24"/>
  <c r="J132"/>
  <c r="J101" s="1"/>
  <c r="P125" i="25"/>
  <c r="P135"/>
  <c r="T124" i="26"/>
  <c r="T123" s="1"/>
  <c r="T122" s="1"/>
  <c r="R125" i="27"/>
  <c r="BK159"/>
  <c r="J159" s="1"/>
  <c r="J101" s="1"/>
  <c r="P129" i="30"/>
  <c r="P128"/>
  <c r="R136"/>
  <c r="P162"/>
  <c r="P167"/>
  <c r="BK126" i="31"/>
  <c r="R126"/>
  <c r="P150"/>
  <c r="R154"/>
  <c r="BK134" i="6"/>
  <c r="J134" s="1"/>
  <c r="J101" s="1"/>
  <c r="R134"/>
  <c r="R129"/>
  <c r="R128" s="1"/>
  <c r="R138"/>
  <c r="R137" s="1"/>
  <c r="P143"/>
  <c r="BK160"/>
  <c r="J160" s="1"/>
  <c r="J105" s="1"/>
  <c r="T160"/>
  <c r="P174"/>
  <c r="BK132" i="7"/>
  <c r="BK131" s="1"/>
  <c r="BK139"/>
  <c r="R139"/>
  <c r="P160"/>
  <c r="BK169"/>
  <c r="J169"/>
  <c r="J104" s="1"/>
  <c r="R169"/>
  <c r="P186"/>
  <c r="BK195"/>
  <c r="J195" s="1"/>
  <c r="J106" s="1"/>
  <c r="R195"/>
  <c r="P130" i="8"/>
  <c r="P126"/>
  <c r="P125" s="1"/>
  <c r="AU105" i="1" s="1"/>
  <c r="BK137" i="8"/>
  <c r="J137"/>
  <c r="J103" s="1"/>
  <c r="T137"/>
  <c r="T136"/>
  <c r="T128" i="9"/>
  <c r="T127" s="1"/>
  <c r="P141"/>
  <c r="P140"/>
  <c r="BK163"/>
  <c r="J163" s="1"/>
  <c r="J104" s="1"/>
  <c r="T163"/>
  <c r="P126" i="10"/>
  <c r="P125" s="1"/>
  <c r="P124" s="1"/>
  <c r="AU108" i="1" s="1"/>
  <c r="BK140" i="10"/>
  <c r="J140" s="1"/>
  <c r="J101" s="1"/>
  <c r="R140"/>
  <c r="R135" i="11"/>
  <c r="R131" s="1"/>
  <c r="P144"/>
  <c r="T144"/>
  <c r="R150"/>
  <c r="P174"/>
  <c r="T174"/>
  <c r="P196"/>
  <c r="BK125" i="12"/>
  <c r="J125" s="1"/>
  <c r="J100" s="1"/>
  <c r="T125"/>
  <c r="T124"/>
  <c r="T123" s="1"/>
  <c r="R139"/>
  <c r="BK131" i="14"/>
  <c r="J131" s="1"/>
  <c r="J102" s="1"/>
  <c r="BK127" i="15"/>
  <c r="J127"/>
  <c r="J100" s="1"/>
  <c r="T127"/>
  <c r="T126" s="1"/>
  <c r="T125" s="1"/>
  <c r="T140"/>
  <c r="R125" i="17"/>
  <c r="R124" s="1"/>
  <c r="R123" s="1"/>
  <c r="T160"/>
  <c r="T133" i="18"/>
  <c r="T132" s="1"/>
  <c r="BK158"/>
  <c r="P158"/>
  <c r="BK175"/>
  <c r="J175" s="1"/>
  <c r="J106" s="1"/>
  <c r="R175"/>
  <c r="P181"/>
  <c r="R186"/>
  <c r="P224"/>
  <c r="BK130" i="19"/>
  <c r="J130" s="1"/>
  <c r="J100" s="1"/>
  <c r="R130"/>
  <c r="R136"/>
  <c r="T151"/>
  <c r="T220"/>
  <c r="R300"/>
  <c r="R125" i="20"/>
  <c r="R124" s="1"/>
  <c r="R123" s="1"/>
  <c r="P125" i="21"/>
  <c r="P124"/>
  <c r="P123" s="1"/>
  <c r="AU124" i="1" s="1"/>
  <c r="P125" i="22"/>
  <c r="P130"/>
  <c r="P127" i="23"/>
  <c r="P126" s="1"/>
  <c r="P125" s="1"/>
  <c r="AU127" i="1" s="1"/>
  <c r="R134" i="23"/>
  <c r="T142"/>
  <c r="R153"/>
  <c r="BK125" i="24"/>
  <c r="J125" s="1"/>
  <c r="J100" s="1"/>
  <c r="T125"/>
  <c r="T132"/>
  <c r="T125" i="25"/>
  <c r="T124" s="1"/>
  <c r="T123" s="1"/>
  <c r="R135"/>
  <c r="BK124" i="26"/>
  <c r="J124" s="1"/>
  <c r="J100" s="1"/>
  <c r="P125" i="27"/>
  <c r="P124" s="1"/>
  <c r="P123" s="1"/>
  <c r="AU133" i="1" s="1"/>
  <c r="R159" i="27"/>
  <c r="R129" i="30"/>
  <c r="R128" s="1"/>
  <c r="P136"/>
  <c r="P135"/>
  <c r="R162"/>
  <c r="BK167"/>
  <c r="J167"/>
  <c r="J105"/>
  <c r="P126" i="31"/>
  <c r="P125" s="1"/>
  <c r="P124" s="1"/>
  <c r="AU139" i="1" s="1"/>
  <c r="BK150" i="31"/>
  <c r="J150" s="1"/>
  <c r="J101" s="1"/>
  <c r="R150"/>
  <c r="T154"/>
  <c r="E85" i="2"/>
  <c r="J94"/>
  <c r="J122"/>
  <c r="BE131"/>
  <c r="BE146"/>
  <c r="BE151"/>
  <c r="BE158"/>
  <c r="BE161"/>
  <c r="BE163"/>
  <c r="BE166"/>
  <c r="BE171"/>
  <c r="BE174"/>
  <c r="BE183"/>
  <c r="BK150"/>
  <c r="J150"/>
  <c r="J101" s="1"/>
  <c r="BK162"/>
  <c r="J162"/>
  <c r="J103"/>
  <c r="J91" i="3"/>
  <c r="E113"/>
  <c r="BE129"/>
  <c r="BE139"/>
  <c r="BE152"/>
  <c r="BE167"/>
  <c r="BE174"/>
  <c r="BE176"/>
  <c r="BE177"/>
  <c r="J91" i="4"/>
  <c r="J94"/>
  <c r="BE126"/>
  <c r="BE127"/>
  <c r="E85" i="5"/>
  <c r="J119"/>
  <c r="BE128"/>
  <c r="BE130"/>
  <c r="BE135"/>
  <c r="BE141"/>
  <c r="BE143"/>
  <c r="BE147"/>
  <c r="BE149"/>
  <c r="BE155"/>
  <c r="BE157"/>
  <c r="BE159"/>
  <c r="BE161"/>
  <c r="BE166"/>
  <c r="BE168"/>
  <c r="BE173"/>
  <c r="BE178"/>
  <c r="J91" i="6"/>
  <c r="E116"/>
  <c r="J125"/>
  <c r="BE135"/>
  <c r="BE136"/>
  <c r="BE139"/>
  <c r="BE141"/>
  <c r="BE142"/>
  <c r="BE146"/>
  <c r="BK126" i="14"/>
  <c r="J126" s="1"/>
  <c r="J100" s="1"/>
  <c r="BK129"/>
  <c r="J129"/>
  <c r="J101" s="1"/>
  <c r="J122" i="15"/>
  <c r="BE128"/>
  <c r="BE141"/>
  <c r="J91" i="16"/>
  <c r="E110"/>
  <c r="BE125"/>
  <c r="BK124"/>
  <c r="BK123" s="1"/>
  <c r="J123" s="1"/>
  <c r="J99" s="1"/>
  <c r="J91" i="17"/>
  <c r="J120"/>
  <c r="J94" i="18"/>
  <c r="J125"/>
  <c r="BE140"/>
  <c r="BE156"/>
  <c r="BE159"/>
  <c r="BE164"/>
  <c r="BE169"/>
  <c r="BE193"/>
  <c r="BE222"/>
  <c r="BE230"/>
  <c r="BK148"/>
  <c r="J148" s="1"/>
  <c r="J101" s="1"/>
  <c r="BE133" i="19"/>
  <c r="BE137"/>
  <c r="BE139"/>
  <c r="BE144"/>
  <c r="BE161"/>
  <c r="BE251"/>
  <c r="BE285"/>
  <c r="BE295"/>
  <c r="BE297"/>
  <c r="BE301"/>
  <c r="BE303"/>
  <c r="E85" i="20"/>
  <c r="J91"/>
  <c r="J94"/>
  <c r="BE130"/>
  <c r="BE156"/>
  <c r="BE184"/>
  <c r="BE191"/>
  <c r="BE197"/>
  <c r="BE212"/>
  <c r="BK211"/>
  <c r="J211"/>
  <c r="J101" s="1"/>
  <c r="J117" i="21"/>
  <c r="BE126"/>
  <c r="BE132"/>
  <c r="BE192"/>
  <c r="BE196"/>
  <c r="BK195"/>
  <c r="J195"/>
  <c r="J101" s="1"/>
  <c r="J91" i="22"/>
  <c r="J94"/>
  <c r="BE129"/>
  <c r="E113" i="23"/>
  <c r="BE132"/>
  <c r="BE139"/>
  <c r="BE140"/>
  <c r="BE151"/>
  <c r="BE154"/>
  <c r="BE173"/>
  <c r="BE199"/>
  <c r="BE130" i="24"/>
  <c r="BE138"/>
  <c r="BE134" i="25"/>
  <c r="BE139"/>
  <c r="BE147" i="26"/>
  <c r="E85" i="27"/>
  <c r="J94"/>
  <c r="J117"/>
  <c r="BE147"/>
  <c r="BE158"/>
  <c r="BE164"/>
  <c r="J91" i="28"/>
  <c r="J94"/>
  <c r="E110" i="29"/>
  <c r="J94" i="30"/>
  <c r="BE131"/>
  <c r="BE137"/>
  <c r="BE156"/>
  <c r="BE163"/>
  <c r="BE168"/>
  <c r="E85" i="31"/>
  <c r="BE131"/>
  <c r="BE133"/>
  <c r="BE135"/>
  <c r="BE139"/>
  <c r="BE143"/>
  <c r="BE148" i="6"/>
  <c r="BE153"/>
  <c r="BE158"/>
  <c r="BE159"/>
  <c r="BE167"/>
  <c r="BE171"/>
  <c r="BE179"/>
  <c r="BE188"/>
  <c r="BK130"/>
  <c r="J130"/>
  <c r="J100" s="1"/>
  <c r="J91" i="7"/>
  <c r="J94"/>
  <c r="BE142"/>
  <c r="BE154"/>
  <c r="BE159"/>
  <c r="BE165"/>
  <c r="BE167"/>
  <c r="BE170"/>
  <c r="BE173"/>
  <c r="BE180"/>
  <c r="BE184"/>
  <c r="BE191"/>
  <c r="BE198"/>
  <c r="BE200"/>
  <c r="J94" i="8"/>
  <c r="BE133"/>
  <c r="BE138"/>
  <c r="BE140"/>
  <c r="BE142"/>
  <c r="BK127"/>
  <c r="J127" s="1"/>
  <c r="J100" s="1"/>
  <c r="BE129" i="9"/>
  <c r="BE139"/>
  <c r="BE142"/>
  <c r="BE154"/>
  <c r="BE161"/>
  <c r="BK138"/>
  <c r="J138" s="1"/>
  <c r="J101" s="1"/>
  <c r="BE128" i="10"/>
  <c r="BE130"/>
  <c r="BE138"/>
  <c r="BE145"/>
  <c r="BE147"/>
  <c r="BE151"/>
  <c r="E118" i="11"/>
  <c r="BE133"/>
  <c r="BE136"/>
  <c r="BE151"/>
  <c r="BE153"/>
  <c r="BE168"/>
  <c r="BE175"/>
  <c r="BE182"/>
  <c r="BE193"/>
  <c r="BE204"/>
  <c r="BE207"/>
  <c r="BE214"/>
  <c r="BE219"/>
  <c r="BE222"/>
  <c r="BE233"/>
  <c r="BE127" i="12"/>
  <c r="BE133"/>
  <c r="J124" i="13"/>
  <c r="BE138"/>
  <c r="BE143"/>
  <c r="BE147"/>
  <c r="BE156"/>
  <c r="BE161"/>
  <c r="BE167"/>
  <c r="J94" i="14"/>
  <c r="J118"/>
  <c r="BE127"/>
  <c r="BK135" i="15"/>
  <c r="J135" s="1"/>
  <c r="J101" s="1"/>
  <c r="BE159" i="17"/>
  <c r="BE161"/>
  <c r="BE179"/>
  <c r="BE137" i="18"/>
  <c r="BE143"/>
  <c r="BE145"/>
  <c r="BE147"/>
  <c r="BE149"/>
  <c r="BE153"/>
  <c r="BE174"/>
  <c r="BE176"/>
  <c r="BE185"/>
  <c r="BE187"/>
  <c r="BE190"/>
  <c r="BE206"/>
  <c r="BE225"/>
  <c r="E116" i="19"/>
  <c r="J122"/>
  <c r="J125"/>
  <c r="BE131"/>
  <c r="BE152"/>
  <c r="BE154"/>
  <c r="BE156"/>
  <c r="BE168"/>
  <c r="BE193"/>
  <c r="BE218"/>
  <c r="BE261"/>
  <c r="BE272"/>
  <c r="BK148"/>
  <c r="J148" s="1"/>
  <c r="J102" s="1"/>
  <c r="BE126" i="20"/>
  <c r="BE132"/>
  <c r="BE135"/>
  <c r="BE141"/>
  <c r="BE180"/>
  <c r="BE186"/>
  <c r="BE134" i="21"/>
  <c r="BE151"/>
  <c r="BE131" i="22"/>
  <c r="BE132"/>
  <c r="BE145"/>
  <c r="BE133" i="23"/>
  <c r="BE152"/>
  <c r="BE158"/>
  <c r="BE167"/>
  <c r="BE169"/>
  <c r="BE183"/>
  <c r="BE194"/>
  <c r="BE196"/>
  <c r="E85" i="24"/>
  <c r="BE137"/>
  <c r="J91" i="25"/>
  <c r="J94"/>
  <c r="BE126"/>
  <c r="BE132"/>
  <c r="BE133"/>
  <c r="J94" i="26"/>
  <c r="J116"/>
  <c r="BE125"/>
  <c r="BE134"/>
  <c r="BE135"/>
  <c r="BE141"/>
  <c r="BE142"/>
  <c r="BE150"/>
  <c r="BE130" i="27"/>
  <c r="BE155"/>
  <c r="E85" i="28"/>
  <c r="BK124"/>
  <c r="BK123" s="1"/>
  <c r="J123" s="1"/>
  <c r="J99" s="1"/>
  <c r="J119" i="29"/>
  <c r="BK124"/>
  <c r="J124" s="1"/>
  <c r="J100" s="1"/>
  <c r="E85" i="30"/>
  <c r="J121"/>
  <c r="BE134"/>
  <c r="BE161"/>
  <c r="BE165"/>
  <c r="J91" i="31"/>
  <c r="BE152"/>
  <c r="BE153"/>
  <c r="BE136" i="2"/>
  <c r="BE141"/>
  <c r="BE148"/>
  <c r="BE157"/>
  <c r="BE159"/>
  <c r="BE173"/>
  <c r="BE176"/>
  <c r="BE181"/>
  <c r="BE185"/>
  <c r="J94" i="3"/>
  <c r="BE128"/>
  <c r="BE130"/>
  <c r="BE132"/>
  <c r="BE135"/>
  <c r="BE137"/>
  <c r="BE140"/>
  <c r="BE142"/>
  <c r="BE154"/>
  <c r="BE159"/>
  <c r="BE163"/>
  <c r="BE165"/>
  <c r="BE172"/>
  <c r="E85" i="4"/>
  <c r="BE125"/>
  <c r="J94" i="5"/>
  <c r="BE129"/>
  <c r="BE132"/>
  <c r="BE139"/>
  <c r="BE145"/>
  <c r="BE151"/>
  <c r="BE153"/>
  <c r="BE162"/>
  <c r="BE164"/>
  <c r="BE169"/>
  <c r="BE171"/>
  <c r="BE174"/>
  <c r="BE176"/>
  <c r="BE131" i="6"/>
  <c r="BE144"/>
  <c r="BE145"/>
  <c r="BE151"/>
  <c r="BE156"/>
  <c r="BE161"/>
  <c r="BE173"/>
  <c r="E118" i="7"/>
  <c r="BE133"/>
  <c r="BE135"/>
  <c r="BE140"/>
  <c r="BE158"/>
  <c r="BE161"/>
  <c r="BE168"/>
  <c r="BE171"/>
  <c r="BE176"/>
  <c r="BE185"/>
  <c r="BE187"/>
  <c r="BE193"/>
  <c r="BK201"/>
  <c r="J201" s="1"/>
  <c r="J107" s="1"/>
  <c r="BE128" i="8"/>
  <c r="BE132"/>
  <c r="E114" i="9"/>
  <c r="J120"/>
  <c r="J123"/>
  <c r="BE133"/>
  <c r="BE134"/>
  <c r="BE147"/>
  <c r="BE156"/>
  <c r="BE164"/>
  <c r="BE171"/>
  <c r="E85" i="10"/>
  <c r="J94"/>
  <c r="J118"/>
  <c r="BE139"/>
  <c r="BE141"/>
  <c r="BE143"/>
  <c r="BE150"/>
  <c r="BE153"/>
  <c r="J91" i="11"/>
  <c r="BE138"/>
  <c r="BE147"/>
  <c r="BE155"/>
  <c r="BE172"/>
  <c r="BE187"/>
  <c r="BE194"/>
  <c r="BE203"/>
  <c r="BE208"/>
  <c r="BE216"/>
  <c r="BE220"/>
  <c r="BE223"/>
  <c r="BE229"/>
  <c r="BE236"/>
  <c r="BE241"/>
  <c r="BK240"/>
  <c r="J240" s="1"/>
  <c r="J108" s="1"/>
  <c r="J91" i="12"/>
  <c r="J94"/>
  <c r="BE137"/>
  <c r="BE140"/>
  <c r="J94" i="13"/>
  <c r="BE133"/>
  <c r="BE145"/>
  <c r="BE149"/>
  <c r="BE152"/>
  <c r="BE158"/>
  <c r="BE163"/>
  <c r="BE165"/>
  <c r="BE169"/>
  <c r="BE170"/>
  <c r="BE172"/>
  <c r="BE179"/>
  <c r="BK132"/>
  <c r="BK131" s="1"/>
  <c r="BK148"/>
  <c r="J148"/>
  <c r="J103"/>
  <c r="BK171"/>
  <c r="J171" s="1"/>
  <c r="J107" s="1"/>
  <c r="BK178"/>
  <c r="J178" s="1"/>
  <c r="J108" s="1"/>
  <c r="E85" i="14"/>
  <c r="BE130"/>
  <c r="BE132"/>
  <c r="BE143"/>
  <c r="E113" i="15"/>
  <c r="J119"/>
  <c r="BE132"/>
  <c r="BE136"/>
  <c r="BK146"/>
  <c r="J146"/>
  <c r="J103" s="1"/>
  <c r="J94" i="16"/>
  <c r="E85" i="17"/>
  <c r="BE155"/>
  <c r="BE162" i="18"/>
  <c r="BE171"/>
  <c r="BE179"/>
  <c r="BE223"/>
  <c r="BE231"/>
  <c r="BK152"/>
  <c r="J152"/>
  <c r="J102"/>
  <c r="BK155"/>
  <c r="J155" s="1"/>
  <c r="J103" s="1"/>
  <c r="BE140" i="19"/>
  <c r="BE146"/>
  <c r="BE149"/>
  <c r="BE159"/>
  <c r="BE195"/>
  <c r="BE221"/>
  <c r="BE298"/>
  <c r="BE299"/>
  <c r="BE134" i="20"/>
  <c r="BE147"/>
  <c r="BE178"/>
  <c r="E85" i="21"/>
  <c r="J94"/>
  <c r="BE128"/>
  <c r="BE137"/>
  <c r="BE139"/>
  <c r="BE128" i="22"/>
  <c r="BE136"/>
  <c r="BE144"/>
  <c r="BE146"/>
  <c r="BE148"/>
  <c r="J119" i="23"/>
  <c r="BE135"/>
  <c r="BE171"/>
  <c r="BE188"/>
  <c r="BE192"/>
  <c r="J94" i="24"/>
  <c r="BE126"/>
  <c r="BE136"/>
  <c r="E85" i="25"/>
  <c r="BE136"/>
  <c r="E110" i="26"/>
  <c r="BE144"/>
  <c r="BE145"/>
  <c r="BE146"/>
  <c r="BE151"/>
  <c r="BE126" i="27"/>
  <c r="BE140"/>
  <c r="BE160"/>
  <c r="BE125" i="28"/>
  <c r="BE132" i="30"/>
  <c r="BE140"/>
  <c r="BE142"/>
  <c r="BE166"/>
  <c r="BK133"/>
  <c r="J133" s="1"/>
  <c r="J101" s="1"/>
  <c r="BE127" i="31"/>
  <c r="BE146"/>
  <c r="BE155"/>
  <c r="BE157"/>
  <c r="BE160"/>
  <c r="BE163" i="6"/>
  <c r="BE169"/>
  <c r="BE172"/>
  <c r="BE175"/>
  <c r="BE183"/>
  <c r="BE187"/>
  <c r="BE189"/>
  <c r="BE190"/>
  <c r="BE134" i="7"/>
  <c r="BE137"/>
  <c r="BE144"/>
  <c r="BE152"/>
  <c r="BE156"/>
  <c r="BE175"/>
  <c r="BE182"/>
  <c r="BE194"/>
  <c r="BE196"/>
  <c r="BE199"/>
  <c r="BE202"/>
  <c r="BE208"/>
  <c r="BK207"/>
  <c r="J207" s="1"/>
  <c r="J108" s="1"/>
  <c r="E85" i="8"/>
  <c r="J91"/>
  <c r="BE131"/>
  <c r="BE135"/>
  <c r="BE141"/>
  <c r="BE149" i="9"/>
  <c r="BE162"/>
  <c r="BE169"/>
  <c r="BE172"/>
  <c r="BE127" i="10"/>
  <c r="BE129"/>
  <c r="BE134"/>
  <c r="BE144"/>
  <c r="BE146"/>
  <c r="BE148"/>
  <c r="BE149"/>
  <c r="BK152"/>
  <c r="J152"/>
  <c r="J102" s="1"/>
  <c r="J94" i="11"/>
  <c r="BE145"/>
  <c r="BE149"/>
  <c r="BE160"/>
  <c r="BE166"/>
  <c r="BE170"/>
  <c r="BE173"/>
  <c r="BE177"/>
  <c r="BE192"/>
  <c r="BE195"/>
  <c r="BE197"/>
  <c r="BE201"/>
  <c r="BE205"/>
  <c r="BE210"/>
  <c r="BE215"/>
  <c r="BE217"/>
  <c r="BE225"/>
  <c r="BE234"/>
  <c r="BK132"/>
  <c r="J132" s="1"/>
  <c r="J100" s="1"/>
  <c r="BK235"/>
  <c r="J235" s="1"/>
  <c r="J107" s="1"/>
  <c r="E85" i="12"/>
  <c r="BE126"/>
  <c r="BE131"/>
  <c r="BE135"/>
  <c r="BE145"/>
  <c r="E85" i="13"/>
  <c r="BE136"/>
  <c r="BE140"/>
  <c r="BE144"/>
  <c r="BE159"/>
  <c r="BE146" i="14"/>
  <c r="BE165"/>
  <c r="BE133" i="15"/>
  <c r="BE142"/>
  <c r="BE143"/>
  <c r="BE145"/>
  <c r="BE147"/>
  <c r="BE126" i="17"/>
  <c r="BE157"/>
  <c r="BE158"/>
  <c r="E85" i="18"/>
  <c r="BE134"/>
  <c r="BE167"/>
  <c r="BE173"/>
  <c r="BE180"/>
  <c r="BE182"/>
  <c r="BE208"/>
  <c r="BE220"/>
  <c r="BE135" i="19"/>
  <c r="BE142"/>
  <c r="BE163"/>
  <c r="BE166"/>
  <c r="BE172"/>
  <c r="BE174"/>
  <c r="BE219"/>
  <c r="BE234"/>
  <c r="BE267"/>
  <c r="BE137" i="20"/>
  <c r="BE139"/>
  <c r="BE149"/>
  <c r="BE158"/>
  <c r="BE154" i="21"/>
  <c r="BE173"/>
  <c r="E85" i="22"/>
  <c r="BE126"/>
  <c r="BE127"/>
  <c r="BE140"/>
  <c r="BE147"/>
  <c r="J94" i="23"/>
  <c r="BE128"/>
  <c r="BE130"/>
  <c r="BE141"/>
  <c r="BE143"/>
  <c r="BE147"/>
  <c r="BE156"/>
  <c r="BE160"/>
  <c r="BE175"/>
  <c r="BE181"/>
  <c r="BE198"/>
  <c r="J91" i="24"/>
  <c r="BE133"/>
  <c r="BE130" i="25"/>
  <c r="BE132" i="26"/>
  <c r="BE133"/>
  <c r="BE143"/>
  <c r="BE148"/>
  <c r="BE149"/>
  <c r="BE128" i="27"/>
  <c r="BE149"/>
  <c r="BE151"/>
  <c r="BE153"/>
  <c r="BE157"/>
  <c r="BE162"/>
  <c r="J91" i="29"/>
  <c r="BE125"/>
  <c r="BE130" i="30"/>
  <c r="BE147"/>
  <c r="BE160"/>
  <c r="BE170"/>
  <c r="BE172"/>
  <c r="BE173"/>
  <c r="J94" i="31"/>
  <c r="BE137"/>
  <c r="BE148"/>
  <c r="BE149"/>
  <c r="BE151"/>
  <c r="BE159"/>
  <c r="AU134" i="1"/>
  <c r="F37" i="3"/>
  <c r="BB97" i="1"/>
  <c r="J36" i="4"/>
  <c r="AW99" i="1" s="1"/>
  <c r="F38" i="4"/>
  <c r="BC99" i="1"/>
  <c r="J36" i="5"/>
  <c r="AW100" i="1" s="1"/>
  <c r="F37" i="15"/>
  <c r="BB115" i="1"/>
  <c r="F37" i="18"/>
  <c r="BB120" i="1" s="1"/>
  <c r="F36" i="21"/>
  <c r="BA124" i="1"/>
  <c r="F36" i="22"/>
  <c r="BA126" i="1" s="1"/>
  <c r="F37" i="30"/>
  <c r="BB138" i="1"/>
  <c r="F36" i="11"/>
  <c r="BA109" i="1" s="1"/>
  <c r="F39" i="15"/>
  <c r="BD115" i="1"/>
  <c r="J36" i="20"/>
  <c r="AW123" i="1" s="1"/>
  <c r="F38" i="24"/>
  <c r="BC129" i="1"/>
  <c r="F37" i="25"/>
  <c r="BB130" i="1" s="1"/>
  <c r="F38" i="27"/>
  <c r="BC133" i="1"/>
  <c r="F36" i="31"/>
  <c r="BA139" i="1" s="1"/>
  <c r="BD134"/>
  <c r="J36" i="3"/>
  <c r="AW97" i="1"/>
  <c r="F37" i="5"/>
  <c r="BB100" i="1" s="1"/>
  <c r="F38" i="7"/>
  <c r="BC103" i="1"/>
  <c r="F38" i="9"/>
  <c r="BC106" i="1"/>
  <c r="F38" i="10"/>
  <c r="BC108" i="1"/>
  <c r="F38" i="12"/>
  <c r="BC111" i="1" s="1"/>
  <c r="F38" i="13"/>
  <c r="BC112" i="1"/>
  <c r="J36" i="17"/>
  <c r="AW118" i="1" s="1"/>
  <c r="F36" i="19"/>
  <c r="BA121" i="1"/>
  <c r="F38" i="23"/>
  <c r="BC127" i="1" s="1"/>
  <c r="F36" i="25"/>
  <c r="BA130" i="1"/>
  <c r="F37" i="9"/>
  <c r="BB106" i="1" s="1"/>
  <c r="F39" i="12"/>
  <c r="BD111" i="1"/>
  <c r="J36" i="14"/>
  <c r="AW114" i="1" s="1"/>
  <c r="J36" i="15"/>
  <c r="AW115" i="1"/>
  <c r="F39" i="18"/>
  <c r="BD120" i="1" s="1"/>
  <c r="F37" i="21"/>
  <c r="BB124" i="1"/>
  <c r="F36" i="26"/>
  <c r="BA132" i="1" s="1"/>
  <c r="J36" i="27"/>
  <c r="AW133" i="1" s="1"/>
  <c r="F38" i="30"/>
  <c r="BC138" i="1" s="1"/>
  <c r="BA134"/>
  <c r="AW134" s="1"/>
  <c r="F39" i="2"/>
  <c r="BD96" i="1" s="1"/>
  <c r="F39" i="3"/>
  <c r="BD97" i="1" s="1"/>
  <c r="F36" i="4"/>
  <c r="BA99" i="1" s="1"/>
  <c r="F39" i="4"/>
  <c r="BD99" i="1" s="1"/>
  <c r="F38" i="5"/>
  <c r="BC100" i="1" s="1"/>
  <c r="F37" i="19"/>
  <c r="BB121" i="1" s="1"/>
  <c r="F39" i="21"/>
  <c r="BD124" i="1" s="1"/>
  <c r="J36" i="23"/>
  <c r="AW127" i="1" s="1"/>
  <c r="J36" i="26"/>
  <c r="AW132" i="1" s="1"/>
  <c r="F36" i="6"/>
  <c r="BA102" i="1" s="1"/>
  <c r="F37" i="7"/>
  <c r="BB103" i="1" s="1"/>
  <c r="F39" i="9"/>
  <c r="BD106" i="1" s="1"/>
  <c r="F39" i="10"/>
  <c r="BD108" i="1" s="1"/>
  <c r="F37" i="12"/>
  <c r="BB111" i="1" s="1"/>
  <c r="F39" i="13"/>
  <c r="BD112" i="1" s="1"/>
  <c r="F36" i="14"/>
  <c r="BA114" i="1" s="1"/>
  <c r="F39" i="17"/>
  <c r="BD118" i="1" s="1"/>
  <c r="BD116" s="1"/>
  <c r="J36" i="21"/>
  <c r="AW124" i="1"/>
  <c r="J36" i="22"/>
  <c r="AW126" i="1"/>
  <c r="F37" i="23"/>
  <c r="BB127" i="1"/>
  <c r="F37" i="2"/>
  <c r="BB96" i="1"/>
  <c r="F36" i="5"/>
  <c r="BA100" i="1" s="1"/>
  <c r="J36" i="7"/>
  <c r="AW103" i="1"/>
  <c r="J36" i="11"/>
  <c r="AW109" i="1" s="1"/>
  <c r="F36" i="12"/>
  <c r="BA111" i="1"/>
  <c r="F38" i="15"/>
  <c r="BC115" i="1" s="1"/>
  <c r="F38" i="18"/>
  <c r="BC120" i="1"/>
  <c r="F39" i="19"/>
  <c r="BD121" i="1" s="1"/>
  <c r="F38" i="21"/>
  <c r="BC124" i="1"/>
  <c r="J36" i="24"/>
  <c r="AW129" i="1" s="1"/>
  <c r="F39" i="31"/>
  <c r="BD139" i="1"/>
  <c r="F36" i="7"/>
  <c r="BA103" i="1" s="1"/>
  <c r="F38" i="11"/>
  <c r="BC109" i="1"/>
  <c r="J36" i="18"/>
  <c r="AW120" i="1" s="1"/>
  <c r="F38" i="20"/>
  <c r="BC123" i="1"/>
  <c r="F39" i="23"/>
  <c r="BD127" i="1" s="1"/>
  <c r="F39" i="24"/>
  <c r="BD129" i="1"/>
  <c r="F38" i="25"/>
  <c r="BC130" i="1" s="1"/>
  <c r="F38" i="26"/>
  <c r="BC132" i="1"/>
  <c r="AS94"/>
  <c r="J36" i="16"/>
  <c r="AW117" i="1" s="1"/>
  <c r="BC134"/>
  <c r="AY134"/>
  <c r="F36" i="3"/>
  <c r="BA97" i="1" s="1"/>
  <c r="F37" i="4"/>
  <c r="BB99" i="1" s="1"/>
  <c r="F38" i="17"/>
  <c r="BC118" i="1" s="1"/>
  <c r="BC116" s="1"/>
  <c r="AY116" s="1"/>
  <c r="F38" i="22"/>
  <c r="BC126" i="1" s="1"/>
  <c r="F37" i="24"/>
  <c r="BB129" i="1"/>
  <c r="J36" i="25"/>
  <c r="AW130" i="1" s="1"/>
  <c r="F36" i="27"/>
  <c r="BA133" i="1"/>
  <c r="F37" i="6"/>
  <c r="BB102" i="1" s="1"/>
  <c r="F39" i="8"/>
  <c r="BD105" i="1"/>
  <c r="J36" i="10"/>
  <c r="AW108" i="1" s="1"/>
  <c r="F36" i="13"/>
  <c r="BA112" i="1"/>
  <c r="F38" i="14"/>
  <c r="BC114" i="1" s="1"/>
  <c r="F36" i="17"/>
  <c r="BA118" i="1"/>
  <c r="BA116" s="1"/>
  <c r="AW116" s="1"/>
  <c r="F36" i="23"/>
  <c r="BA127" i="1"/>
  <c r="J36" i="30"/>
  <c r="AW138" i="1" s="1"/>
  <c r="BB134"/>
  <c r="AX134"/>
  <c r="F38" i="2"/>
  <c r="BC96" i="1" s="1"/>
  <c r="F39" i="5"/>
  <c r="BD100" i="1" s="1"/>
  <c r="F39" i="6"/>
  <c r="BD102" i="1" s="1"/>
  <c r="F36" i="9"/>
  <c r="BA106" i="1" s="1"/>
  <c r="F36" i="10"/>
  <c r="BA108" i="1" s="1"/>
  <c r="F39" i="11"/>
  <c r="BD109" i="1" s="1"/>
  <c r="J36" i="13"/>
  <c r="AW112" i="1" s="1"/>
  <c r="F36" i="18"/>
  <c r="BA120" i="1" s="1"/>
  <c r="F37" i="26"/>
  <c r="BB132" i="1" s="1"/>
  <c r="J36" i="31"/>
  <c r="AW139" i="1" s="1"/>
  <c r="F38" i="6"/>
  <c r="BC102" i="1" s="1"/>
  <c r="F39" i="7"/>
  <c r="BD103" i="1" s="1"/>
  <c r="F38" i="8"/>
  <c r="BC105" i="1" s="1"/>
  <c r="F37" i="10"/>
  <c r="BB108" i="1" s="1"/>
  <c r="F39" i="14"/>
  <c r="BD114" i="1" s="1"/>
  <c r="F37" i="17"/>
  <c r="BB118" i="1" s="1"/>
  <c r="BB116" s="1"/>
  <c r="AX116" s="1"/>
  <c r="J36" i="28"/>
  <c r="AW135" i="1" s="1"/>
  <c r="J36" i="2"/>
  <c r="AW96" i="1" s="1"/>
  <c r="F39" i="20"/>
  <c r="BD123" i="1" s="1"/>
  <c r="F39" i="27"/>
  <c r="BD133" i="1" s="1"/>
  <c r="J36" i="8"/>
  <c r="AW105" i="1" s="1"/>
  <c r="J36" i="9"/>
  <c r="AW106" i="1" s="1"/>
  <c r="F37" i="11"/>
  <c r="BB109" i="1" s="1"/>
  <c r="F37" i="13"/>
  <c r="BB112" i="1" s="1"/>
  <c r="F36" i="15"/>
  <c r="BA115" i="1" s="1"/>
  <c r="F38" i="19"/>
  <c r="BC121" i="1" s="1"/>
  <c r="F39" i="26"/>
  <c r="BD132" i="1" s="1"/>
  <c r="F38" i="31"/>
  <c r="BC139" i="1" s="1"/>
  <c r="F36" i="2"/>
  <c r="BA96" i="1" s="1"/>
  <c r="F38" i="3"/>
  <c r="BC97" i="1" s="1"/>
  <c r="J36" i="6"/>
  <c r="AW102" i="1" s="1"/>
  <c r="F37" i="8"/>
  <c r="BB105" i="1" s="1"/>
  <c r="F37" i="14"/>
  <c r="BB114" i="1" s="1"/>
  <c r="F37" i="20"/>
  <c r="BB123" i="1"/>
  <c r="F37" i="22"/>
  <c r="BB126" i="1"/>
  <c r="F39" i="25"/>
  <c r="BD130" i="1"/>
  <c r="F37" i="27"/>
  <c r="BB133" i="1"/>
  <c r="F39" i="30"/>
  <c r="BD138" i="1"/>
  <c r="F36" i="8"/>
  <c r="BA105" i="1"/>
  <c r="J36" i="12"/>
  <c r="AW111" i="1"/>
  <c r="J36" i="19"/>
  <c r="AW121" i="1" s="1"/>
  <c r="F36" i="20"/>
  <c r="BA123" i="1"/>
  <c r="F39" i="22"/>
  <c r="BD126" i="1" s="1"/>
  <c r="F36" i="24"/>
  <c r="BA129" i="1"/>
  <c r="F36" i="30"/>
  <c r="BA138" i="1" s="1"/>
  <c r="F37" i="31"/>
  <c r="BB139" i="1"/>
  <c r="F35" i="16"/>
  <c r="AZ117" i="1" s="1"/>
  <c r="J36" i="29"/>
  <c r="AW136" i="1"/>
  <c r="J35" i="28"/>
  <c r="AV135" i="1" s="1"/>
  <c r="F35" i="29"/>
  <c r="AZ136" i="1"/>
  <c r="T133" i="5" l="1"/>
  <c r="P157" i="18"/>
  <c r="T143" i="11"/>
  <c r="T130" s="1"/>
  <c r="BK138" i="7"/>
  <c r="J138" s="1"/>
  <c r="J101" s="1"/>
  <c r="R125" i="31"/>
  <c r="R124"/>
  <c r="R157" i="18"/>
  <c r="R150" i="13"/>
  <c r="R130" s="1"/>
  <c r="R125" i="10"/>
  <c r="R124" s="1"/>
  <c r="P126" i="9"/>
  <c r="AU106" i="1" s="1"/>
  <c r="AU104" s="1"/>
  <c r="R164" i="2"/>
  <c r="T129"/>
  <c r="T127" i="30"/>
  <c r="BK128"/>
  <c r="J128"/>
  <c r="J99" s="1"/>
  <c r="R124" i="25"/>
  <c r="R123" s="1"/>
  <c r="BK124" i="21"/>
  <c r="J124" s="1"/>
  <c r="J99" s="1"/>
  <c r="P131" i="18"/>
  <c r="AU120" i="1"/>
  <c r="P133" i="5"/>
  <c r="P125" s="1"/>
  <c r="AU100" i="1" s="1"/>
  <c r="AU98" s="1"/>
  <c r="P143" i="11"/>
  <c r="P130" s="1"/>
  <c r="AU109" i="1" s="1"/>
  <c r="AU107" s="1"/>
  <c r="R126" i="23"/>
  <c r="R125"/>
  <c r="BK124" i="20"/>
  <c r="J124"/>
  <c r="J99"/>
  <c r="P138" i="7"/>
  <c r="P130" s="1"/>
  <c r="AU103" i="1" s="1"/>
  <c r="T125" i="3"/>
  <c r="P124" i="24"/>
  <c r="P123" s="1"/>
  <c r="AU129" i="1" s="1"/>
  <c r="P150" i="19"/>
  <c r="P150" i="13"/>
  <c r="P130" s="1"/>
  <c r="AU112" i="1" s="1"/>
  <c r="AU110" s="1"/>
  <c r="R143" i="11"/>
  <c r="R130"/>
  <c r="T140" i="9"/>
  <c r="T126"/>
  <c r="BK135" i="30"/>
  <c r="J135"/>
  <c r="J102" s="1"/>
  <c r="T126" i="23"/>
  <c r="T125"/>
  <c r="R150" i="19"/>
  <c r="P129"/>
  <c r="P128"/>
  <c r="AU121" i="1"/>
  <c r="P126" i="15"/>
  <c r="P125" s="1"/>
  <c r="AU115" i="1" s="1"/>
  <c r="AU113" s="1"/>
  <c r="T125" i="5"/>
  <c r="T164" i="2"/>
  <c r="R129"/>
  <c r="R128"/>
  <c r="T150" i="19"/>
  <c r="R129"/>
  <c r="R128" s="1"/>
  <c r="BK157" i="18"/>
  <c r="J157" s="1"/>
  <c r="J104" s="1"/>
  <c r="R138" i="7"/>
  <c r="R130"/>
  <c r="P127" i="30"/>
  <c r="AU138" i="1"/>
  <c r="P124" i="25"/>
  <c r="P123"/>
  <c r="AU130" i="1"/>
  <c r="P137" i="6"/>
  <c r="P128" s="1"/>
  <c r="AU102" i="1" s="1"/>
  <c r="T125" i="31"/>
  <c r="T124"/>
  <c r="T150" i="13"/>
  <c r="T130"/>
  <c r="T124" i="22"/>
  <c r="T123"/>
  <c r="T157" i="18"/>
  <c r="T131"/>
  <c r="T124" i="17"/>
  <c r="T123"/>
  <c r="P133" i="3"/>
  <c r="P125"/>
  <c r="AU97" i="1"/>
  <c r="P164" i="2"/>
  <c r="T124" i="24"/>
  <c r="T123"/>
  <c r="P124" i="22"/>
  <c r="P123" s="1"/>
  <c r="AU126" i="1" s="1"/>
  <c r="AU125" s="1"/>
  <c r="BK130" i="7"/>
  <c r="J130"/>
  <c r="J98" s="1"/>
  <c r="BK125" i="31"/>
  <c r="BK124"/>
  <c r="J124"/>
  <c r="J98" s="1"/>
  <c r="R135" i="30"/>
  <c r="R127"/>
  <c r="R124" i="27"/>
  <c r="R123" s="1"/>
  <c r="R131" i="18"/>
  <c r="T137" i="6"/>
  <c r="T128"/>
  <c r="P129" i="2"/>
  <c r="P128" s="1"/>
  <c r="AU96" i="1" s="1"/>
  <c r="R124" i="12"/>
  <c r="R123"/>
  <c r="R126" i="9"/>
  <c r="T138" i="7"/>
  <c r="T130" s="1"/>
  <c r="R124" i="24"/>
  <c r="R123" s="1"/>
  <c r="T129" i="19"/>
  <c r="T128" s="1"/>
  <c r="R133" i="3"/>
  <c r="R125" s="1"/>
  <c r="BK129" i="2"/>
  <c r="J129" s="1"/>
  <c r="J99" s="1"/>
  <c r="BK164"/>
  <c r="J164"/>
  <c r="J104" s="1"/>
  <c r="BK133" i="3"/>
  <c r="J133" s="1"/>
  <c r="J101" s="1"/>
  <c r="BK122" i="4"/>
  <c r="J122" s="1"/>
  <c r="J98" s="1"/>
  <c r="J124"/>
  <c r="J100" s="1"/>
  <c r="BK125" i="14"/>
  <c r="BK124" s="1"/>
  <c r="J124" s="1"/>
  <c r="J32" s="1"/>
  <c r="AG114" i="1" s="1"/>
  <c r="BK122" i="16"/>
  <c r="J122"/>
  <c r="J124"/>
  <c r="J100"/>
  <c r="BK124" i="17"/>
  <c r="BK123"/>
  <c r="J123" s="1"/>
  <c r="J32" s="1"/>
  <c r="AG118" i="1" s="1"/>
  <c r="BK132" i="18"/>
  <c r="J132" s="1"/>
  <c r="J99" s="1"/>
  <c r="J158"/>
  <c r="J105"/>
  <c r="J125" i="21"/>
  <c r="J100"/>
  <c r="BK123" i="25"/>
  <c r="J123"/>
  <c r="BK123" i="29"/>
  <c r="J123"/>
  <c r="J99" s="1"/>
  <c r="J129" i="30"/>
  <c r="J100" s="1"/>
  <c r="J136"/>
  <c r="J103" s="1"/>
  <c r="J131" i="7"/>
  <c r="J99" s="1"/>
  <c r="J132"/>
  <c r="J100" s="1"/>
  <c r="J139"/>
  <c r="J102" s="1"/>
  <c r="BK126" i="8"/>
  <c r="J126" s="1"/>
  <c r="J99" s="1"/>
  <c r="BK136"/>
  <c r="J136"/>
  <c r="J102" s="1"/>
  <c r="BK140" i="9"/>
  <c r="J140" s="1"/>
  <c r="J102" s="1"/>
  <c r="BK125" i="10"/>
  <c r="BK124"/>
  <c r="J124" s="1"/>
  <c r="J32" s="1"/>
  <c r="AG108" i="1" s="1"/>
  <c r="BK131" i="11"/>
  <c r="J131" s="1"/>
  <c r="J99" s="1"/>
  <c r="BK143"/>
  <c r="J143"/>
  <c r="J102" s="1"/>
  <c r="BK124" i="12"/>
  <c r="J124" s="1"/>
  <c r="J99" s="1"/>
  <c r="J131" i="13"/>
  <c r="J99"/>
  <c r="J132"/>
  <c r="J100"/>
  <c r="BK150"/>
  <c r="J150"/>
  <c r="J104" s="1"/>
  <c r="BK126" i="15"/>
  <c r="J126" s="1"/>
  <c r="J99" s="1"/>
  <c r="BK150" i="19"/>
  <c r="J150"/>
  <c r="J103" s="1"/>
  <c r="BK124" i="22"/>
  <c r="J124" s="1"/>
  <c r="J99" s="1"/>
  <c r="BK126" i="23"/>
  <c r="J126"/>
  <c r="J99" s="1"/>
  <c r="BK124" i="24"/>
  <c r="BK123" s="1"/>
  <c r="J123" s="1"/>
  <c r="J98" s="1"/>
  <c r="J125" i="25"/>
  <c r="J100" s="1"/>
  <c r="BK124" i="27"/>
  <c r="BK123" s="1"/>
  <c r="J123" s="1"/>
  <c r="J98" s="1"/>
  <c r="J124" i="28"/>
  <c r="J100" s="1"/>
  <c r="J126" i="31"/>
  <c r="J100" s="1"/>
  <c r="BK126" i="3"/>
  <c r="BK125" s="1"/>
  <c r="J125" s="1"/>
  <c r="J98" s="1"/>
  <c r="BK126" i="5"/>
  <c r="J126" s="1"/>
  <c r="J99" s="1"/>
  <c r="BK133"/>
  <c r="J133" s="1"/>
  <c r="J101" s="1"/>
  <c r="BK129" i="19"/>
  <c r="BK128" s="1"/>
  <c r="J128" s="1"/>
  <c r="J98" s="1"/>
  <c r="J125" i="20"/>
  <c r="J100" s="1"/>
  <c r="BK123" i="26"/>
  <c r="BK122" s="1"/>
  <c r="J122" s="1"/>
  <c r="J98" s="1"/>
  <c r="BK129" i="6"/>
  <c r="BK137"/>
  <c r="J137"/>
  <c r="J102" s="1"/>
  <c r="BK127" i="9"/>
  <c r="J127" s="1"/>
  <c r="J99" s="1"/>
  <c r="BK122" i="28"/>
  <c r="J122"/>
  <c r="AU137" i="1"/>
  <c r="J35" i="29"/>
  <c r="AV136" i="1"/>
  <c r="AT136" s="1"/>
  <c r="BC95"/>
  <c r="AY95"/>
  <c r="BB104"/>
  <c r="AX104" s="1"/>
  <c r="BB113"/>
  <c r="AX113"/>
  <c r="BA125"/>
  <c r="AW125" s="1"/>
  <c r="AU131"/>
  <c r="BC137"/>
  <c r="AY137"/>
  <c r="J35" i="4"/>
  <c r="AV99" i="1" s="1"/>
  <c r="AT99" s="1"/>
  <c r="F35" i="15"/>
  <c r="AZ115" i="1" s="1"/>
  <c r="J35" i="17"/>
  <c r="AV118" i="1" s="1"/>
  <c r="AT118" s="1"/>
  <c r="F35" i="25"/>
  <c r="AZ130" i="1"/>
  <c r="F35" i="30"/>
  <c r="AZ138" i="1"/>
  <c r="F35" i="11"/>
  <c r="AZ109" i="1"/>
  <c r="J35" i="24"/>
  <c r="AV129" i="1" s="1"/>
  <c r="AT129" s="1"/>
  <c r="J35" i="27"/>
  <c r="AV133" i="1" s="1"/>
  <c r="AT133" s="1"/>
  <c r="BD107"/>
  <c r="BD119"/>
  <c r="BB128"/>
  <c r="AX128" s="1"/>
  <c r="BB137"/>
  <c r="AX137"/>
  <c r="F35" i="4"/>
  <c r="AZ99" i="1" s="1"/>
  <c r="F35" i="7"/>
  <c r="AZ103" i="1"/>
  <c r="J35" i="15"/>
  <c r="AV115" i="1" s="1"/>
  <c r="AT115" s="1"/>
  <c r="J35" i="22"/>
  <c r="AV126" i="1" s="1"/>
  <c r="AT126" s="1"/>
  <c r="J35" i="30"/>
  <c r="AV138" i="1"/>
  <c r="AT138" s="1"/>
  <c r="BA95"/>
  <c r="BB98"/>
  <c r="AX98" s="1"/>
  <c r="BC104"/>
  <c r="AY104" s="1"/>
  <c r="BA113"/>
  <c r="AW113"/>
  <c r="BD122"/>
  <c r="J35" i="11"/>
  <c r="AV109" i="1" s="1"/>
  <c r="AT109" s="1"/>
  <c r="F35" i="19"/>
  <c r="AZ121" i="1" s="1"/>
  <c r="J35" i="31"/>
  <c r="AV139" i="1"/>
  <c r="AT139"/>
  <c r="J32" i="16"/>
  <c r="AG117" i="1"/>
  <c r="J32" i="25"/>
  <c r="AG130" i="1" s="1"/>
  <c r="BA98"/>
  <c r="AW98"/>
  <c r="BB107"/>
  <c r="AX107" s="1"/>
  <c r="AU122"/>
  <c r="BC125"/>
  <c r="AY125"/>
  <c r="BA131"/>
  <c r="AW131" s="1"/>
  <c r="J35" i="2"/>
  <c r="AV96" i="1"/>
  <c r="AT96" s="1"/>
  <c r="J35" i="20"/>
  <c r="AV123" i="1"/>
  <c r="AT123"/>
  <c r="F35" i="9"/>
  <c r="AZ106" i="1" s="1"/>
  <c r="J35" i="12"/>
  <c r="AV111" i="1"/>
  <c r="AT111" s="1"/>
  <c r="J35" i="19"/>
  <c r="AV121" i="1"/>
  <c r="AT121"/>
  <c r="BA110"/>
  <c r="AW110" s="1"/>
  <c r="BB122"/>
  <c r="AX122"/>
  <c r="BC128"/>
  <c r="AY128" s="1"/>
  <c r="BD137"/>
  <c r="F35" i="5"/>
  <c r="AZ100" i="1" s="1"/>
  <c r="J35" i="13"/>
  <c r="AV112" i="1"/>
  <c r="AT112"/>
  <c r="J35" i="21"/>
  <c r="AV124" i="1" s="1"/>
  <c r="AT124" s="1"/>
  <c r="BD95"/>
  <c r="BC101"/>
  <c r="AY101" s="1"/>
  <c r="BC110"/>
  <c r="AY110"/>
  <c r="BC119"/>
  <c r="AY119" s="1"/>
  <c r="J35" i="10"/>
  <c r="AV108" i="1"/>
  <c r="AT108" s="1"/>
  <c r="F35" i="18"/>
  <c r="AZ120" i="1"/>
  <c r="J35" i="25"/>
  <c r="AV130" i="1" s="1"/>
  <c r="AT130" s="1"/>
  <c r="J32" i="28"/>
  <c r="AG135" i="1"/>
  <c r="BB101"/>
  <c r="AX101" s="1"/>
  <c r="BB119"/>
  <c r="AX119"/>
  <c r="BC122"/>
  <c r="AY122" s="1"/>
  <c r="BD128"/>
  <c r="BA137"/>
  <c r="AW137"/>
  <c r="J35" i="5"/>
  <c r="AV100" i="1" s="1"/>
  <c r="AT100" s="1"/>
  <c r="F35" i="24"/>
  <c r="AZ129" i="1" s="1"/>
  <c r="F35" i="26"/>
  <c r="AZ132" i="1"/>
  <c r="J35" i="7"/>
  <c r="AV103" i="1" s="1"/>
  <c r="AT103" s="1"/>
  <c r="F35" i="14"/>
  <c r="AZ114" i="1"/>
  <c r="F35" i="20"/>
  <c r="AZ123" i="1" s="1"/>
  <c r="J35" i="26"/>
  <c r="AV132" i="1"/>
  <c r="AT132" s="1"/>
  <c r="BB95"/>
  <c r="AX95"/>
  <c r="BC98"/>
  <c r="AY98" s="1"/>
  <c r="BA104"/>
  <c r="AW104"/>
  <c r="BA107"/>
  <c r="AW107" s="1"/>
  <c r="BD110"/>
  <c r="BB125"/>
  <c r="AX125"/>
  <c r="BB131"/>
  <c r="AX131" s="1"/>
  <c r="J35" i="3"/>
  <c r="AV97" i="1"/>
  <c r="AT97" s="1"/>
  <c r="J35" i="8"/>
  <c r="AV105" i="1"/>
  <c r="AT105"/>
  <c r="J35" i="14"/>
  <c r="AV114" i="1" s="1"/>
  <c r="AT114" s="1"/>
  <c r="J35" i="23"/>
  <c r="AV127" i="1" s="1"/>
  <c r="AT127" s="1"/>
  <c r="BC107"/>
  <c r="AY107"/>
  <c r="BA119"/>
  <c r="AW119" s="1"/>
  <c r="J35" i="9"/>
  <c r="AV106" i="1"/>
  <c r="AT106" s="1"/>
  <c r="F35" i="17"/>
  <c r="AZ118" i="1"/>
  <c r="AZ116"/>
  <c r="AV116" s="1"/>
  <c r="AT116" s="1"/>
  <c r="F35" i="23"/>
  <c r="AZ127" i="1"/>
  <c r="F35" i="28"/>
  <c r="AZ135" i="1" s="1"/>
  <c r="AZ134" s="1"/>
  <c r="AV134" s="1"/>
  <c r="AT134" s="1"/>
  <c r="J35" i="16"/>
  <c r="AV117" i="1"/>
  <c r="AT117"/>
  <c r="BD98"/>
  <c r="BB110"/>
  <c r="AX110"/>
  <c r="BA122"/>
  <c r="AW122" s="1"/>
  <c r="BA128"/>
  <c r="AW128"/>
  <c r="BC131"/>
  <c r="AY131" s="1"/>
  <c r="F35" i="3"/>
  <c r="AZ97" i="1"/>
  <c r="J35" i="18"/>
  <c r="AV120" i="1" s="1"/>
  <c r="AT120" s="1"/>
  <c r="F35" i="8"/>
  <c r="AZ105" i="1"/>
  <c r="F35" i="10"/>
  <c r="AZ108" i="1" s="1"/>
  <c r="F35" i="13"/>
  <c r="AZ112" i="1"/>
  <c r="F35" i="22"/>
  <c r="AZ126" i="1" s="1"/>
  <c r="AT135"/>
  <c r="BA101"/>
  <c r="AW101" s="1"/>
  <c r="BD101"/>
  <c r="BD104"/>
  <c r="BC113"/>
  <c r="AY113" s="1"/>
  <c r="BD125"/>
  <c r="BD131"/>
  <c r="F35" i="2"/>
  <c r="AZ96" i="1" s="1"/>
  <c r="F35" i="6"/>
  <c r="AZ102" i="1"/>
  <c r="F35" i="27"/>
  <c r="AZ133" i="1" s="1"/>
  <c r="F35" i="31"/>
  <c r="AZ139" i="1"/>
  <c r="BD113"/>
  <c r="J35" i="6"/>
  <c r="AV102" i="1" s="1"/>
  <c r="AT102" s="1"/>
  <c r="F35" i="12"/>
  <c r="AZ111" i="1" s="1"/>
  <c r="F35" i="21"/>
  <c r="AZ124" i="1"/>
  <c r="AN108" l="1"/>
  <c r="T128" i="2"/>
  <c r="BK128" i="6"/>
  <c r="J128"/>
  <c r="J41" i="17"/>
  <c r="J41" i="14"/>
  <c r="J41" i="16"/>
  <c r="J41" i="10"/>
  <c r="J41" i="25"/>
  <c r="BK130" i="13"/>
  <c r="J130" s="1"/>
  <c r="J98" s="1"/>
  <c r="BK128" i="2"/>
  <c r="J128"/>
  <c r="J98" s="1"/>
  <c r="J126" i="3"/>
  <c r="J99" s="1"/>
  <c r="BK125" i="5"/>
  <c r="J125" s="1"/>
  <c r="J98" s="1"/>
  <c r="J125" i="14"/>
  <c r="J99"/>
  <c r="J98" i="16"/>
  <c r="BK131" i="18"/>
  <c r="J131" s="1"/>
  <c r="J98" s="1"/>
  <c r="J129" i="19"/>
  <c r="J99"/>
  <c r="BK123" i="20"/>
  <c r="J123"/>
  <c r="J98" s="1"/>
  <c r="BK123" i="22"/>
  <c r="J123" s="1"/>
  <c r="J98" s="1"/>
  <c r="BK125" i="23"/>
  <c r="J125"/>
  <c r="J124" i="24"/>
  <c r="J99"/>
  <c r="J124" i="27"/>
  <c r="J99"/>
  <c r="J98" i="28"/>
  <c r="BK122" i="29"/>
  <c r="J122"/>
  <c r="J98"/>
  <c r="BK127" i="30"/>
  <c r="J127"/>
  <c r="J129" i="6"/>
  <c r="J99" s="1"/>
  <c r="BK125" i="8"/>
  <c r="J125"/>
  <c r="J98"/>
  <c r="BK126" i="9"/>
  <c r="J126" s="1"/>
  <c r="J32" s="1"/>
  <c r="AG106" i="1" s="1"/>
  <c r="AN106" s="1"/>
  <c r="J125" i="10"/>
  <c r="J99"/>
  <c r="J98" i="14"/>
  <c r="BK125" i="15"/>
  <c r="J125"/>
  <c r="J98"/>
  <c r="J98" i="17"/>
  <c r="J124"/>
  <c r="J99"/>
  <c r="J98" i="25"/>
  <c r="J123" i="26"/>
  <c r="J99" s="1"/>
  <c r="J125" i="31"/>
  <c r="J99"/>
  <c r="J98" i="10"/>
  <c r="BK130" i="11"/>
  <c r="J130"/>
  <c r="BK123" i="12"/>
  <c r="J123" s="1"/>
  <c r="J98" s="1"/>
  <c r="BK123" i="21"/>
  <c r="J123"/>
  <c r="J32" s="1"/>
  <c r="AG124" i="1" s="1"/>
  <c r="AN124" s="1"/>
  <c r="J41" i="28"/>
  <c r="AN118" i="1"/>
  <c r="BA94"/>
  <c r="W30" s="1"/>
  <c r="AN117"/>
  <c r="AN130"/>
  <c r="BD94"/>
  <c r="W33" s="1"/>
  <c r="AN114"/>
  <c r="AN135"/>
  <c r="AU101"/>
  <c r="AZ131"/>
  <c r="AV131" s="1"/>
  <c r="AT131" s="1"/>
  <c r="AZ119"/>
  <c r="AV119" s="1"/>
  <c r="AT119" s="1"/>
  <c r="AZ125"/>
  <c r="AV125"/>
  <c r="AT125" s="1"/>
  <c r="AZ104"/>
  <c r="AV104" s="1"/>
  <c r="AT104" s="1"/>
  <c r="AZ110"/>
  <c r="AV110" s="1"/>
  <c r="AT110" s="1"/>
  <c r="J32" i="31"/>
  <c r="AG139" i="1"/>
  <c r="AN139" s="1"/>
  <c r="AW95"/>
  <c r="J32" i="27"/>
  <c r="AG133" i="1"/>
  <c r="AN133" s="1"/>
  <c r="J32" i="6"/>
  <c r="AG102" i="1" s="1"/>
  <c r="AN102" s="1"/>
  <c r="AG116"/>
  <c r="AN116" s="1"/>
  <c r="AU95"/>
  <c r="AZ98"/>
  <c r="AV98" s="1"/>
  <c r="AT98" s="1"/>
  <c r="AZ122"/>
  <c r="AV122"/>
  <c r="AT122" s="1"/>
  <c r="AZ137"/>
  <c r="AV137" s="1"/>
  <c r="AT137" s="1"/>
  <c r="AZ107"/>
  <c r="AV107" s="1"/>
  <c r="AT107" s="1"/>
  <c r="J32" i="23"/>
  <c r="AG127" i="1" s="1"/>
  <c r="AN127" s="1"/>
  <c r="J32" i="7"/>
  <c r="AG103" i="1"/>
  <c r="AN103" s="1"/>
  <c r="J32" i="26"/>
  <c r="AG132" i="1" s="1"/>
  <c r="AN132" s="1"/>
  <c r="BB94"/>
  <c r="AX94" s="1"/>
  <c r="AZ95"/>
  <c r="AV95" s="1"/>
  <c r="AU128"/>
  <c r="AZ113"/>
  <c r="AV113" s="1"/>
  <c r="AT113" s="1"/>
  <c r="AZ128"/>
  <c r="AV128" s="1"/>
  <c r="AT128" s="1"/>
  <c r="AZ101"/>
  <c r="AV101"/>
  <c r="AT101" s="1"/>
  <c r="AU119"/>
  <c r="J32" i="3"/>
  <c r="AG97" i="1"/>
  <c r="AN97" s="1"/>
  <c r="BC94"/>
  <c r="W32" s="1"/>
  <c r="J32" i="4"/>
  <c r="AG99" i="1" s="1"/>
  <c r="AN99" s="1"/>
  <c r="J32" i="19"/>
  <c r="AG121" i="1"/>
  <c r="AN121" s="1"/>
  <c r="J32" i="30"/>
  <c r="AG138" i="1" s="1"/>
  <c r="AN138" s="1"/>
  <c r="J32" i="24"/>
  <c r="AG129" i="1" s="1"/>
  <c r="AN129" s="1"/>
  <c r="J32" i="11"/>
  <c r="AG109" i="1" s="1"/>
  <c r="AN109" s="1"/>
  <c r="J41" i="3" l="1"/>
  <c r="J41" i="4"/>
  <c r="J41" i="24"/>
  <c r="J41" i="26"/>
  <c r="J98" i="30"/>
  <c r="J98" i="6"/>
  <c r="J41" i="23"/>
  <c r="J41" i="27"/>
  <c r="J41" i="6"/>
  <c r="J41" i="7"/>
  <c r="J41" i="9"/>
  <c r="J98"/>
  <c r="J41" i="11"/>
  <c r="J98"/>
  <c r="J98" i="21"/>
  <c r="J98" i="23"/>
  <c r="J41" i="30"/>
  <c r="J41" i="19"/>
  <c r="J41" i="21"/>
  <c r="J41" i="31"/>
  <c r="AU94" i="1"/>
  <c r="AY94"/>
  <c r="W31"/>
  <c r="J32" i="2"/>
  <c r="AG96" i="1" s="1"/>
  <c r="AN96" s="1"/>
  <c r="J32" i="5"/>
  <c r="AG100" i="1" s="1"/>
  <c r="AN100" s="1"/>
  <c r="J32" i="15"/>
  <c r="AG115" i="1" s="1"/>
  <c r="AN115" s="1"/>
  <c r="J32" i="13"/>
  <c r="AG112" i="1"/>
  <c r="AN112" s="1"/>
  <c r="AW94"/>
  <c r="AK30" s="1"/>
  <c r="AG128"/>
  <c r="AN128" s="1"/>
  <c r="AG137"/>
  <c r="AN137" s="1"/>
  <c r="AG107"/>
  <c r="AN107" s="1"/>
  <c r="J32" i="18"/>
  <c r="AG120" i="1" s="1"/>
  <c r="AN120" s="1"/>
  <c r="J32" i="22"/>
  <c r="AG126" i="1" s="1"/>
  <c r="AN126" s="1"/>
  <c r="AT95"/>
  <c r="J32" i="29"/>
  <c r="AG136" i="1" s="1"/>
  <c r="AN136" s="1"/>
  <c r="J32" i="12"/>
  <c r="AG111" i="1" s="1"/>
  <c r="AN111" s="1"/>
  <c r="AG131"/>
  <c r="AN131"/>
  <c r="J32" i="20"/>
  <c r="AG123" i="1" s="1"/>
  <c r="AN123" s="1"/>
  <c r="AZ94"/>
  <c r="AV94" s="1"/>
  <c r="AK29" s="1"/>
  <c r="J32" i="8"/>
  <c r="AG105" i="1"/>
  <c r="AN105" s="1"/>
  <c r="AG101"/>
  <c r="AN101" s="1"/>
  <c r="J41" i="12" l="1"/>
  <c r="J41" i="13"/>
  <c r="J41" i="15"/>
  <c r="J41" i="18"/>
  <c r="J41" i="22"/>
  <c r="J41" i="29"/>
  <c r="J41" i="2"/>
  <c r="J41" i="5"/>
  <c r="J41" i="8"/>
  <c r="J41" i="20"/>
  <c r="AG110" i="1"/>
  <c r="AN110" s="1"/>
  <c r="AT94"/>
  <c r="AG104"/>
  <c r="AN104" s="1"/>
  <c r="AG125"/>
  <c r="AN125" s="1"/>
  <c r="AG98"/>
  <c r="AN98" s="1"/>
  <c r="W29"/>
  <c r="AG95"/>
  <c r="AG122"/>
  <c r="AN122" s="1"/>
  <c r="AG134"/>
  <c r="AN134" s="1"/>
  <c r="AG113"/>
  <c r="AN113" s="1"/>
  <c r="AG119"/>
  <c r="AN119" s="1"/>
  <c r="AN95" l="1"/>
  <c r="AG94"/>
  <c r="AN94" s="1"/>
  <c r="AK26" l="1"/>
  <c r="AK35" s="1"/>
</calcChain>
</file>

<file path=xl/sharedStrings.xml><?xml version="1.0" encoding="utf-8"?>
<sst xmlns="http://schemas.openxmlformats.org/spreadsheetml/2006/main" count="19846" uniqueCount="2186">
  <si>
    <t>Export Komplet</t>
  </si>
  <si>
    <t/>
  </si>
  <si>
    <t>2.0</t>
  </si>
  <si>
    <t>False</t>
  </si>
  <si>
    <t>{391d7b12-7fd7-4d6e-8b70-0b6d9491cd9d}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</si>
  <si>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</si>
  <si>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</si>
  <si>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</si>
  <si>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</si>
  <si>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</si>
  <si>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</si>
  <si>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</si>
  <si>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</si>
  <si>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DOTZL2-SO01</t>
  </si>
  <si>
    <t>Stavba:</t>
  </si>
  <si>
    <t>ZL2 - SO 01 - OBJEKT BEZ BYTU - Stavební úpravy a přístavba komunitního centra BÉTEL</t>
  </si>
  <si>
    <t>KSO:</t>
  </si>
  <si>
    <t>CC-CZ:</t>
  </si>
  <si>
    <t>Místo:</t>
  </si>
  <si>
    <t xml:space="preserve"> </t>
  </si>
  <si>
    <t>Datum:</t>
  </si>
  <si>
    <t>3.6.2020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</si>
  <si>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</si>
  <si>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</si>
  <si>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</si>
  <si>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</si>
  <si>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</si>
  <si>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</si>
  <si>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</si>
  <si>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</si>
  <si>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</si>
  <si>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</si>
  <si>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</si>
  <si>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</si>
  <si>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</si>
  <si>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</si>
  <si>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</si>
  <si>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</si>
  <si>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</si>
  <si>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</si>
  <si>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</si>
  <si>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</si>
  <si>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</si>
  <si>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</si>
  <si>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</si>
  <si>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</si>
  <si>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</si>
  <si>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</si>
  <si>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</si>
  <si>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</si>
  <si>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</si>
  <si>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</si>
  <si>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</si>
  <si>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</si>
  <si>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</si>
  <si>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</si>
  <si>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</si>
  <si>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</si>
  <si>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</si>
  <si>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</si>
  <si>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</si>
  <si>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</si>
  <si>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</si>
  <si>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</si>
  <si>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</si>
  <si>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</si>
  <si>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</si>
  <si>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</si>
  <si>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</si>
  <si>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</si>
  <si>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</si>
  <si>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</si>
  <si>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</si>
  <si>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</si>
  <si>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 xml:space="preserve"> OBJEKT - Změna č.5</t>
  </si>
  <si>
    <t>Sádrokartonové konstrukce - podhledy 1NP a 2NP</t>
  </si>
  <si>
    <t>STA</t>
  </si>
  <si>
    <t>1</t>
  </si>
  <si>
    <t>{7790bdeb-e2d8-4e90-8b5c-5cfa0fe7df5b}</t>
  </si>
  <si>
    <t>2</t>
  </si>
  <si>
    <t>/</t>
  </si>
  <si>
    <t>Méněpráce</t>
  </si>
  <si>
    <t>Podhledy - Sádrokartony</t>
  </si>
  <si>
    <t>Soupis</t>
  </si>
  <si>
    <t>{ae74a163-f70b-4190-ac50-4b1e3da67335}</t>
  </si>
  <si>
    <t>Vícepráce</t>
  </si>
  <si>
    <t xml:space="preserve">Podhledy - Sádrokartony </t>
  </si>
  <si>
    <t>{8e4717c4-f43b-4681-80ce-faa176a8a39d}</t>
  </si>
  <si>
    <t>OBJEKT -  Změna č.6</t>
  </si>
  <si>
    <t xml:space="preserve">Sádrokakartonové konstrukce - ostatní - podkroví, nové příčky apod. </t>
  </si>
  <si>
    <t>{95a910d0-710c-40f2-98ff-5f337589138e}</t>
  </si>
  <si>
    <t>SDK - ostatní</t>
  </si>
  <si>
    <t>{dbcb7120-7ecd-4e24-9628-bb7de12f903f}</t>
  </si>
  <si>
    <t>{b57fdf52-a107-41e5-965e-e5be7a8f8336}</t>
  </si>
  <si>
    <t>OBJEKT - Změna č.7</t>
  </si>
  <si>
    <t>Úpravy střechy+ klempířské práce-Vikýř, zachytávače, kleštiny, podepření krovu ocelí, klempířské kce</t>
  </si>
  <si>
    <t>{1a185ea4-6460-4397-9e86-e4681b372174}</t>
  </si>
  <si>
    <t>Úpravy střechy + klempířské konstrukce</t>
  </si>
  <si>
    <t>{36a3d9ff-dd79-4a1f-8ede-53e96d52e091}</t>
  </si>
  <si>
    <t>{c712f3cf-feed-4237-b1fc-fe7c6ab93b58}</t>
  </si>
  <si>
    <t>OBJEKT - Změna č.8</t>
  </si>
  <si>
    <t>Hydroizolace a tepelné izolace zdiva 1.PP - vnější</t>
  </si>
  <si>
    <t>{55563a20-2119-451f-83ad-4547c594942d}</t>
  </si>
  <si>
    <t>Vícepráce1</t>
  </si>
  <si>
    <t>Ostatní práce nutné pro vnější izolace zdiva 1.PP</t>
  </si>
  <si>
    <t>{fc4c15ac-0649-4521-aff0-f10a5a26d3f5}</t>
  </si>
  <si>
    <t>{5b6b8549-eb26-4f3e-849f-4e213c07266f}</t>
  </si>
  <si>
    <t>OBJEKT - Změna č.9</t>
  </si>
  <si>
    <t>Zdravotně technické instalace</t>
  </si>
  <si>
    <t>{ee0f9b9c-e709-4981-b9c5-48b7f0a4a441}</t>
  </si>
  <si>
    <t>{b5c368ff-b9d7-4390-85be-c2d0048db0df}</t>
  </si>
  <si>
    <t>{e77b0817-f73f-42f9-8d41-79b62bdc9afc}</t>
  </si>
  <si>
    <t>OBJEKT -  Změna č.10</t>
  </si>
  <si>
    <t>Ostatní práce-jímka drenážních vod, zděný vikýř + úpravy zdiva podkroví, zpevnění zdiva ocelí 1NP</t>
  </si>
  <si>
    <t>{ca26d63d-1281-4adb-b107-d2cf6618bdab}</t>
  </si>
  <si>
    <t>Jímka drenážních vod</t>
  </si>
  <si>
    <t>{8ad82f16-f3bf-4399-aee7-2befe0185182}</t>
  </si>
  <si>
    <t>Zděný vikýř + úpravy zdiva podkroví, zpevnění zdiva ocelí 1NP</t>
  </si>
  <si>
    <t>{3d9d49ba-98bf-4b51-a6ac-ab56510cc593}</t>
  </si>
  <si>
    <t>OBJEKT - Změna č.11</t>
  </si>
  <si>
    <t>Ocelové zárubně</t>
  </si>
  <si>
    <t>{4cf6d571-2316-43f8-81a2-351d4e6cf38a}</t>
  </si>
  <si>
    <t>Zárubně</t>
  </si>
  <si>
    <t>{07bf9f1b-8703-4f94-9745-881fb24f3d4c}</t>
  </si>
  <si>
    <t>{41b18fd5-a6b3-4226-9682-fadd8736e115}</t>
  </si>
  <si>
    <t>OBJEKT - Změna č.12</t>
  </si>
  <si>
    <t>Obklady</t>
  </si>
  <si>
    <t>{f69abde5-2c42-4687-9542-868852199bdc}</t>
  </si>
  <si>
    <t>{71472105-444b-4218-aa89-e161c684e260}</t>
  </si>
  <si>
    <t>{d8e231ef-6f4f-4322-9fde-d72a568906cc}</t>
  </si>
  <si>
    <t>OBJEKT - Změna č.13</t>
  </si>
  <si>
    <t>PVC, koberce,dlažby</t>
  </si>
  <si>
    <t>{46e0276c-5d21-4575-8559-a2e9e308f932}</t>
  </si>
  <si>
    <t>PVC, koberce, dlažby</t>
  </si>
  <si>
    <t>{c14235d1-b612-4644-ab10-6bbabdfbea12}</t>
  </si>
  <si>
    <t>{e91a32d9-cc5c-4cb5-8ead-0051fb8aef5e}</t>
  </si>
  <si>
    <t>OBJEKT - Změna č.14</t>
  </si>
  <si>
    <t>Fasády</t>
  </si>
  <si>
    <t>{341857fe-ee62-4f0d-9f5d-fd094cab35df}</t>
  </si>
  <si>
    <t>{e0bb5519-d9c5-40e3-9da4-1f97981d9378}</t>
  </si>
  <si>
    <t xml:space="preserve">Fasády </t>
  </si>
  <si>
    <t>{cb40f6cd-0f4a-4f3e-9f35-ed842a078719}</t>
  </si>
  <si>
    <t>OBJEKT - Změna č.15</t>
  </si>
  <si>
    <t>Ústřední vytápění</t>
  </si>
  <si>
    <t>{a2c9c541-67f4-40fb-9e49-0c2773bd60ee}</t>
  </si>
  <si>
    <t>{e7212e79-90a2-4f78-ab90-3732390cbf4f}</t>
  </si>
  <si>
    <t>{416393ad-bd06-44ed-846a-5a011bf4ead6}</t>
  </si>
  <si>
    <t>OBJEKT - Změna č.16</t>
  </si>
  <si>
    <t>Obvodové výplně otvorů + vnitřní AL stěny</t>
  </si>
  <si>
    <t>{57e41079-cc4a-49ec-8927-ff26eb08521b}</t>
  </si>
  <si>
    <t>{08db72e2-a1cc-4dad-91b8-e84db4f731f3}</t>
  </si>
  <si>
    <t>{d34b2bbd-f873-4425-b990-a531f522f6ab}</t>
  </si>
  <si>
    <t>OBJEKT - Změna č.17</t>
  </si>
  <si>
    <t>Parapety</t>
  </si>
  <si>
    <t>{53c8505a-c5b7-4fd5-a227-3aa5e394f2c2}</t>
  </si>
  <si>
    <t>{db07e3f8-488a-4249-8d19-611f6ab8af42}</t>
  </si>
  <si>
    <t>{dd7e0220-deb1-46ba-9d75-7cd635d64626}</t>
  </si>
  <si>
    <t>OBJEKT - Změna č.18</t>
  </si>
  <si>
    <t>Zábradlí vnější</t>
  </si>
  <si>
    <t>{f6372e2f-5769-4246-b38c-1107f485b85a}</t>
  </si>
  <si>
    <t xml:space="preserve">Zábradlí </t>
  </si>
  <si>
    <t>{cb9c1a92-a4fa-488b-a163-7dea1d51a638}</t>
  </si>
  <si>
    <t>{5b6b5b6c-7fe3-48fb-b758-3ab4854e1aeb}</t>
  </si>
  <si>
    <t>OBJEKT- Změna č.19</t>
  </si>
  <si>
    <t>Terasa 1NP</t>
  </si>
  <si>
    <t>{205b5335-1755-49de-9bf4-947bdc1b3902}</t>
  </si>
  <si>
    <t xml:space="preserve">Terasa 1NP </t>
  </si>
  <si>
    <t>{2daf1051-4d15-40e9-ae74-5d3520f3ea26}</t>
  </si>
  <si>
    <t>{21f708c2-1eed-4392-bd83-95802daedc38}</t>
  </si>
  <si>
    <t>KRYCÍ LIST SOUPISU PRACÍ</t>
  </si>
  <si>
    <t>Objekt:</t>
  </si>
  <si>
    <t xml:space="preserve"> OBJEKT - Změna č.5 - Sádrokartonové konstrukce - podhledy 1NP a 2NP</t>
  </si>
  <si>
    <t>Soupis:</t>
  </si>
  <si>
    <t>Méněpráce - Podhledy - Sádrokartony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</si>
  <si>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</si>
  <si>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</si>
  <si>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</si>
  <si>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</si>
  <si>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</si>
  <si>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</si>
  <si>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</si>
  <si>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</si>
  <si>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</si>
  <si>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</si>
  <si>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</si>
  <si>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</si>
  <si>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</si>
  <si>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</si>
  <si>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</si>
  <si>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</si>
  <si>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</si>
  <si>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</si>
  <si>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</si>
  <si>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</si>
  <si>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</si>
  <si>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</si>
  <si>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</si>
  <si>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</si>
  <si>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</si>
  <si>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</si>
  <si>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</si>
  <si>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</si>
  <si>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</si>
  <si>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</si>
  <si>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</si>
  <si>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</si>
  <si>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</si>
  <si>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</si>
  <si>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</si>
  <si>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</si>
  <si>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</si>
  <si>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</si>
  <si>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611131121</t>
  </si>
  <si>
    <t>Penetrace akrylát-silikonová vnitřních stropů nanášená ručně</t>
  </si>
  <si>
    <t>m2</t>
  </si>
  <si>
    <t>CS ÚRS 2018 02</t>
  </si>
  <si>
    <t>4</t>
  </si>
  <si>
    <t>457311729</t>
  </si>
  <si>
    <t>VV</t>
  </si>
  <si>
    <t>-(9,02+53,2+24,87+30,68+10,64+9,02+7,47)"1NP stropy dle výkresu stávajícího stavu</t>
  </si>
  <si>
    <t>5,68"mč107 bude se provádět</t>
  </si>
  <si>
    <t>-(9,13+8,92+12,12+29,48+58,09+11+9,02+7,47)"2NP stropy dle výkresu stávajícího stavu</t>
  </si>
  <si>
    <t>Součet"nebude se provádět bude SDK</t>
  </si>
  <si>
    <t>611311131</t>
  </si>
  <si>
    <t>Potažení vnitřních rovných stropů vápenným štukem tloušťky do 3 mm</t>
  </si>
  <si>
    <t>-708646149</t>
  </si>
  <si>
    <t>3</t>
  </si>
  <si>
    <t>611325411</t>
  </si>
  <si>
    <t>Oprava vnitřní vápenocementové hladké omítky stropů v rozsahu plochy do 10%</t>
  </si>
  <si>
    <t>269406982</t>
  </si>
  <si>
    <t>Součet"nebude se provádět, bude SDK</t>
  </si>
  <si>
    <t>611325451</t>
  </si>
  <si>
    <t>Příplatek k cenám opravy vápenocementové omítky stropů za dalších 10 mm v rozsahu do 10%</t>
  </si>
  <si>
    <t>-561976682</t>
  </si>
  <si>
    <t>-284,45</t>
  </si>
  <si>
    <t>5</t>
  </si>
  <si>
    <t>611995101</t>
  </si>
  <si>
    <t>Příplatek k cenám oprav povrchů za omítání stropu na pletivu v rozsahu opravované plochy do 10%</t>
  </si>
  <si>
    <t>720550307</t>
  </si>
  <si>
    <t>96</t>
  </si>
  <si>
    <t>Bourání konstrukcí</t>
  </si>
  <si>
    <t>6</t>
  </si>
  <si>
    <t>978012121</t>
  </si>
  <si>
    <t>Otlučení vnitřní vápenné nebo vápenocementové omítky stropů rákosových v rozsahu do 10 %</t>
  </si>
  <si>
    <t>-2131460389</t>
  </si>
  <si>
    <t>997</t>
  </si>
  <si>
    <t>Přesun sutě</t>
  </si>
  <si>
    <t>7</t>
  </si>
  <si>
    <t>997013153</t>
  </si>
  <si>
    <t>Vnitrostaveništní doprava suti a vybouraných hmot pro budovy v do 12 m s omezením mechanizace</t>
  </si>
  <si>
    <t>t</t>
  </si>
  <si>
    <t>-495558618</t>
  </si>
  <si>
    <t>8</t>
  </si>
  <si>
    <t>997013501</t>
  </si>
  <si>
    <t>Odvoz suti a vybouraných hmot na skládku nebo meziskládku do 1 km se složením</t>
  </si>
  <si>
    <t>-190019372</t>
  </si>
  <si>
    <t>9</t>
  </si>
  <si>
    <t>997013509</t>
  </si>
  <si>
    <t>Příplatek k odvozu suti a vybouraných hmot na skládku ZKD 1 km přes 1 km</t>
  </si>
  <si>
    <t>353665918</t>
  </si>
  <si>
    <t>-1,269*14 "Přepočtené koeficientem množství</t>
  </si>
  <si>
    <t>10</t>
  </si>
  <si>
    <t>997013803</t>
  </si>
  <si>
    <t>Poplatek za uložení stavebního odpadu z keramických materiálů na skládce (skládkovné)</t>
  </si>
  <si>
    <t>-650526103</t>
  </si>
  <si>
    <t>998</t>
  </si>
  <si>
    <t>Přesun hmot</t>
  </si>
  <si>
    <t>11</t>
  </si>
  <si>
    <t>998017002</t>
  </si>
  <si>
    <t>Přesun hmot s omezením mechanizace pro budovy v do 12 m</t>
  </si>
  <si>
    <t>844738392</t>
  </si>
  <si>
    <t>PSV</t>
  </si>
  <si>
    <t>Práce a dodávky PSV</t>
  </si>
  <si>
    <t>763</t>
  </si>
  <si>
    <t>Konstrukce suché výstavby</t>
  </si>
  <si>
    <t>12</t>
  </si>
  <si>
    <t>763131433</t>
  </si>
  <si>
    <t>SDK podhled deska 1xDF 15 TI 60 mm 50 kg/m3 dvouvrstvá spodní kce profil CD+UD</t>
  </si>
  <si>
    <t>16</t>
  </si>
  <si>
    <t>97091024</t>
  </si>
  <si>
    <t>-(2,76*5,55+3,82*2,76)"1NP - SKp</t>
  </si>
  <si>
    <t>-(40,95+17,22+8,42)*0"1PP - SKp - odečteno již ZL 1 vybourání stropu mezi 2 a 3.NP</t>
  </si>
  <si>
    <t>-(10,33+14,2)"2NP</t>
  </si>
  <si>
    <t>Součet</t>
  </si>
  <si>
    <t>13</t>
  </si>
  <si>
    <t>763131721</t>
  </si>
  <si>
    <t>SDK podhled skoková změna v do 0,5 m</t>
  </si>
  <si>
    <t>m</t>
  </si>
  <si>
    <t>1141247472</t>
  </si>
  <si>
    <t>-7,4*(0,5+0,32)"kastlík mč209</t>
  </si>
  <si>
    <t>14</t>
  </si>
  <si>
    <t>998763302</t>
  </si>
  <si>
    <t>Přesun hmot tonážní pro sádrokartonové konstrukce v objektech v do 12 m</t>
  </si>
  <si>
    <t>-847895103</t>
  </si>
  <si>
    <t>998763381</t>
  </si>
  <si>
    <t>Příplatek k přesunu hmot tonážní 763 SDK prováděný bez použití mechanizace</t>
  </si>
  <si>
    <t>1535774808</t>
  </si>
  <si>
    <t>784</t>
  </si>
  <si>
    <t>Dokončovací práce - malby a tapety</t>
  </si>
  <si>
    <t>784111011</t>
  </si>
  <si>
    <t>Obroušení podkladu omítnutého v místnostech výšky do 3,80 m</t>
  </si>
  <si>
    <t>5587099</t>
  </si>
  <si>
    <t>17</t>
  </si>
  <si>
    <t>784121001</t>
  </si>
  <si>
    <t>Oškrabání malby v mísnostech výšky do 3,80 m</t>
  </si>
  <si>
    <t>-277231052</t>
  </si>
  <si>
    <t>-284,45"dle obroušení</t>
  </si>
  <si>
    <t>18</t>
  </si>
  <si>
    <t>784121011</t>
  </si>
  <si>
    <t>Rozmývání podkladu po oškrabání malby v místnostech výšky do 3,80 m</t>
  </si>
  <si>
    <t>899587808</t>
  </si>
  <si>
    <t>19</t>
  </si>
  <si>
    <t>784181101</t>
  </si>
  <si>
    <t>Základní akrylátová jednonásobná penetrace podkladu v místnostech výšky do 3,80m</t>
  </si>
  <si>
    <t>574322399</t>
  </si>
  <si>
    <t xml:space="preserve">Vícepráce - Podhledy - Sádrokartony </t>
  </si>
  <si>
    <t xml:space="preserve">    714 - Akustická a protiotřesová opatření</t>
  </si>
  <si>
    <t>0,373*14 "Přepočtené koeficientem množství</t>
  </si>
  <si>
    <t>997013831</t>
  </si>
  <si>
    <t>Poplatek za uložení stavebního směsného odpadu na skládce (skládkovné)</t>
  </si>
  <si>
    <t>-942167295</t>
  </si>
  <si>
    <t>714</t>
  </si>
  <si>
    <t>Akustická a protiotřesová opatření</t>
  </si>
  <si>
    <t>714121032</t>
  </si>
  <si>
    <t>Montáž akustických minerálních panelů podstropních omyvatelných zavěšených na rošt s antikorozní úpravou s klipy proti vyražení panelů</t>
  </si>
  <si>
    <t>CS ÚRS 2016 02</t>
  </si>
  <si>
    <t>503878019</t>
  </si>
  <si>
    <t>3,82*2,76"mč106Montáž akustických minerálních panelů podstropních omyvatelných zavěšených na rošt s antikorozní úpravou polozapuštěný s klipy proti vy</t>
  </si>
  <si>
    <t>M</t>
  </si>
  <si>
    <t>59036122</t>
  </si>
  <si>
    <t>panel akustický pro vlhké prostory, barvená hrana, bílá, tl 20mm</t>
  </si>
  <si>
    <t>CS ÚRS 2020 01</t>
  </si>
  <si>
    <t>32</t>
  </si>
  <si>
    <t>1017098445</t>
  </si>
  <si>
    <t>14,4"je nutné koupit 4 balení po 3,6m2</t>
  </si>
  <si>
    <t>998714102</t>
  </si>
  <si>
    <t>Přesun hmot tonážní pro akustická a protiotřesová opatření v objektech v do 12 m</t>
  </si>
  <si>
    <t>1203168485</t>
  </si>
  <si>
    <t>998714181</t>
  </si>
  <si>
    <t>Příplatek k přesunu hmot tonážní 714 prováděný bez použití mechanizace</t>
  </si>
  <si>
    <t>-2024882899</t>
  </si>
  <si>
    <t>763131411</t>
  </si>
  <si>
    <t>SDK podhled desky 1xA 12,5 bez TI dvouvrstvá spodní kce profil CD+UD</t>
  </si>
  <si>
    <t>-1094177918</t>
  </si>
  <si>
    <t>9,04"mč103</t>
  </si>
  <si>
    <t>35,64"mč110</t>
  </si>
  <si>
    <t>3,4"mč105</t>
  </si>
  <si>
    <t>3,43*2,76"mč104 v nové přístavbě</t>
  </si>
  <si>
    <t>Mezisoučet"1NP</t>
  </si>
  <si>
    <t>9,21+12,12+10,33+14,2+11"mč203,204,205,206,210</t>
  </si>
  <si>
    <t>4,4*7,3"mč209 část</t>
  </si>
  <si>
    <t>Mezisoučet"2NP</t>
  </si>
  <si>
    <t>763131441</t>
  </si>
  <si>
    <t>SDK podhled desky 2xDF 12,5 bez TI dvouvrstvá spodní kce profil CD+UD</t>
  </si>
  <si>
    <t>-1855612039</t>
  </si>
  <si>
    <t>4,165*5,2"mč.104  kuchyňská část</t>
  </si>
  <si>
    <t>763131451</t>
  </si>
  <si>
    <t>SDK podhled deska 1xH2 12,5 bez TI dvouvrstvá spodní kce profil CD+UD</t>
  </si>
  <si>
    <t>463286314</t>
  </si>
  <si>
    <t>2,43+7,31+4,91+1,12"mč108,109,111,112</t>
  </si>
  <si>
    <t>2,46+2,65+4,93"mč212,214,215</t>
  </si>
  <si>
    <t>763131714</t>
  </si>
  <si>
    <t>SDK podhled základní penetrační nátěr</t>
  </si>
  <si>
    <t>-1167302637</t>
  </si>
  <si>
    <t>146,527-50,391+21,658+19,742" navýšení SDK</t>
  </si>
  <si>
    <t>53,812"na opravený SDK v 1NP</t>
  </si>
  <si>
    <t>763131752</t>
  </si>
  <si>
    <t>Montáž jedné vrstvy tepelné izolace do SDK podhledu</t>
  </si>
  <si>
    <t>1840139866</t>
  </si>
  <si>
    <t>4,81*5,9+5,3*5,85"do stropu mezi 2 a 3NP pod I nosníky</t>
  </si>
  <si>
    <t>63150968</t>
  </si>
  <si>
    <t>pás tepelně izolační příčkový akustický λ=0,036-0,037 tl 100mm</t>
  </si>
  <si>
    <t>-826236601</t>
  </si>
  <si>
    <t>59,384*1,02 'Přepočtené koeficientem množství</t>
  </si>
  <si>
    <t>763131761</t>
  </si>
  <si>
    <t>Příplatek k SDK podhledu za plochu do 3 m2 jednotlivě</t>
  </si>
  <si>
    <t>-2042262723</t>
  </si>
  <si>
    <t>2,43+1,12"mč108,109,111,112</t>
  </si>
  <si>
    <t>2,46+2,65"mč212,214,215</t>
  </si>
  <si>
    <t>Součet"navýšení dle nových výměr</t>
  </si>
  <si>
    <t>763131772</t>
  </si>
  <si>
    <t>Příplatek k SDK podhledu za rovinnost kvality Q4</t>
  </si>
  <si>
    <t>-1554658527</t>
  </si>
  <si>
    <t>5,5*5,3+4,18*5,9"oprava stávajícího SDK v 1NP mč.104 bez kuchyně</t>
  </si>
  <si>
    <t>763131821</t>
  </si>
  <si>
    <t>Demontáž SDK podhledu s dvouvrstvou nosnou kcí z ocelových profilů opláštění jednoduché</t>
  </si>
  <si>
    <t>-1454796933</t>
  </si>
  <si>
    <t>20</t>
  </si>
  <si>
    <t xml:space="preserve">OBJEKT -  Změna č.6 - Sádrokakartonové konstrukce - ostatní - podkroví, nové příčky apod. </t>
  </si>
  <si>
    <t>Méněpráce - SDK - ostatní</t>
  </si>
  <si>
    <t>763161720</t>
  </si>
  <si>
    <t>SDK podkroví deska 1xDF 12,5 TI 200 mm dvouvrstvá spodní kce profil CD+UD</t>
  </si>
  <si>
    <t>56930388</t>
  </si>
  <si>
    <t>Vícepráce - SDK - ostatní</t>
  </si>
  <si>
    <t xml:space="preserve">    766 - Konstrukce truhlářské</t>
  </si>
  <si>
    <t>0,367*14 "Přepočtené koeficientem množství</t>
  </si>
  <si>
    <t>997013811</t>
  </si>
  <si>
    <t>Poplatek za uložení stavebního dřevěného odpadu na skládce (skládkovné)</t>
  </si>
  <si>
    <t>1622694205</t>
  </si>
  <si>
    <t>763111314</t>
  </si>
  <si>
    <t>SDK příčka tl 100 mm profil CW+UW 75 desky 1xA 12,5 TI 60 mm EI 30 Rw 47 DB</t>
  </si>
  <si>
    <t>232667635</t>
  </si>
  <si>
    <t>4,2*2,75"příčka mezi místnostmi 204,208 - místo vybourané zděné</t>
  </si>
  <si>
    <t>0,75*3,76+4,1*2,4/2"mezi mč.313 a 314</t>
  </si>
  <si>
    <t>763111333</t>
  </si>
  <si>
    <t>SDK příčka tl 100 mm profil CW+UW 75 desky 1xH2 12,5 TI 60 mm EI 30 Rw 45 dB</t>
  </si>
  <si>
    <t>-1637144995</t>
  </si>
  <si>
    <t>1,7*2,75-0,6*1,97*2"SDK příčka v mč.213 - nová z důvodu nutnosti jejího posunutí pro velikost WC</t>
  </si>
  <si>
    <t>763111717</t>
  </si>
  <si>
    <t>SDK příčka základní penetrační nátěr</t>
  </si>
  <si>
    <t>1375770929</t>
  </si>
  <si>
    <t>19,29+2,311</t>
  </si>
  <si>
    <t>763111751</t>
  </si>
  <si>
    <t>Příplatek k SDK příčce za plochu do 6 m2 jednotlivě</t>
  </si>
  <si>
    <t>-137237795</t>
  </si>
  <si>
    <t>763121421</t>
  </si>
  <si>
    <t>SDK stěna předsazená tl 62,5 mm profil CW+UW 50 deska 1xDF 12,5 TI 40 mm EI 30</t>
  </si>
  <si>
    <t>-466075129</t>
  </si>
  <si>
    <t xml:space="preserve">4,5*2,5"předstěna v mč. 313 </t>
  </si>
  <si>
    <t>763121712</t>
  </si>
  <si>
    <t>SDK stěna předsazená zalomení</t>
  </si>
  <si>
    <t>1108254413</t>
  </si>
  <si>
    <t>0,9*8"instalační předstěny</t>
  </si>
  <si>
    <t>763121714</t>
  </si>
  <si>
    <t>SDK stěna předsazená základní penetrační nátěr</t>
  </si>
  <si>
    <t>1718469146</t>
  </si>
  <si>
    <t>11,25+12,24</t>
  </si>
  <si>
    <t>763121751</t>
  </si>
  <si>
    <t>Příplatek k SDK stěně předsazené za plochu do 6 m2 jednotlivě</t>
  </si>
  <si>
    <t>1413936527</t>
  </si>
  <si>
    <t>(1,5+0,2)*0,9*8"instalační předstěny - opláštění jádrofix</t>
  </si>
  <si>
    <t>763122425</t>
  </si>
  <si>
    <t>SDK stěna šachtová tl 125 mm profil CW+UW 100 desky 2xH2DF 12,5 bez TI EI 30</t>
  </si>
  <si>
    <t>-410243607</t>
  </si>
  <si>
    <t>SDK podhled desky 1xA 12,5 bez TI dvouvrstvá spodní kce profil CD+UD - mč104</t>
  </si>
  <si>
    <t>-710897723</t>
  </si>
  <si>
    <t>2*(5,5+5,3+4,18+5,9+4,165+5,2)*(0,3+0,1+0,3)"Dodávka + montáž ozdobné římsy po obvodě  mč.104 - opětovné provedení, vzhled dle stávající vybourané</t>
  </si>
  <si>
    <t>-1271024781</t>
  </si>
  <si>
    <t>2*(5,5+5,3+4,18+5,9+4,165+5,2)"kompletně v mč.104 - římsa v mč.104</t>
  </si>
  <si>
    <t>1934462319</t>
  </si>
  <si>
    <t>763161722</t>
  </si>
  <si>
    <t>SDK podkroví deska 1xDF 15 TI 200 mm 15 kg/m3 REI 30 dvouvrstvá spodní kce profil CD+UD na krokvových závěsech</t>
  </si>
  <si>
    <t>763164635</t>
  </si>
  <si>
    <t>SDK obklad kovových kcí tvaru U š do 1,2 m desky 1xDF 12,5</t>
  </si>
  <si>
    <t>559931170</t>
  </si>
  <si>
    <t xml:space="preserve">4,5"průvlak v místnosti 104 - v kuchyni  </t>
  </si>
  <si>
    <t>763164637</t>
  </si>
  <si>
    <t>SDK obklad kovových kcí tvaru U š do 1,2 m desky 2xDF 12,5</t>
  </si>
  <si>
    <t>1501209910</t>
  </si>
  <si>
    <t>4,5"v místnosti č.104  - kolmý na štít</t>
  </si>
  <si>
    <t>763181311</t>
  </si>
  <si>
    <t>Montáž jednokřídlové kovové zárubně SDK příčka</t>
  </si>
  <si>
    <t>kus</t>
  </si>
  <si>
    <t>-331764740</t>
  </si>
  <si>
    <t>2"pro dveře 43/P</t>
  </si>
  <si>
    <t>22</t>
  </si>
  <si>
    <t>55331520</t>
  </si>
  <si>
    <t>zárubeň ocelová pro sádrokarton 100 600 L/P</t>
  </si>
  <si>
    <t>1503605687</t>
  </si>
  <si>
    <t>23</t>
  </si>
  <si>
    <t>59030046</t>
  </si>
  <si>
    <t>profil stěnový CW 75</t>
  </si>
  <si>
    <t>1525043730</t>
  </si>
  <si>
    <t>2,75*2*2"2ks na dveře - 2x dveře</t>
  </si>
  <si>
    <t>24</t>
  </si>
  <si>
    <t>59030043</t>
  </si>
  <si>
    <t>profil vodící stěnový UW 75</t>
  </si>
  <si>
    <t>74490756</t>
  </si>
  <si>
    <t>(2,75*2+0,6+0,3)*2"profil UW na dveře  - 2 ks dveří</t>
  </si>
  <si>
    <t>25</t>
  </si>
  <si>
    <t>26</t>
  </si>
  <si>
    <t>766</t>
  </si>
  <si>
    <t>Konstrukce truhlářské</t>
  </si>
  <si>
    <t>27</t>
  </si>
  <si>
    <t>766411812</t>
  </si>
  <si>
    <t>Demontáž truhlářského obložení stěn z panelů plochy přes 1,5 m2</t>
  </si>
  <si>
    <t>-766139458</t>
  </si>
  <si>
    <t>4,5*2,5"předstěna v mč. 313  - pro zateplení štítku mč.305</t>
  </si>
  <si>
    <t>28</t>
  </si>
  <si>
    <t>766411822</t>
  </si>
  <si>
    <t>Demontáž truhlářského obložení stěn podkladových roštů</t>
  </si>
  <si>
    <t>519357724</t>
  </si>
  <si>
    <t>OBJEKT - Změna č.7 - Úpravy střechy+ klempířské práce-Vikýř, zachytávače, kleštiny, podepření krovu ocelí, klempířské kce</t>
  </si>
  <si>
    <t>Méněpráce - Úpravy střechy + klempířské konstrukce</t>
  </si>
  <si>
    <t xml:space="preserve">    3 - Svislé a kompletní konstrukce</t>
  </si>
  <si>
    <t xml:space="preserve">    95 - Různé dokončovací konstrukce a práce pozemních staveb</t>
  </si>
  <si>
    <t xml:space="preserve">    712 - Povlakové krytiny</t>
  </si>
  <si>
    <t xml:space="preserve">    762 - Konstrukce tesařské</t>
  </si>
  <si>
    <t xml:space="preserve">    764 - Konstrukce klempířské</t>
  </si>
  <si>
    <t>Svislé a kompletní konstrukce</t>
  </si>
  <si>
    <t>342241162</t>
  </si>
  <si>
    <t>Příčky tl 140 mm z cihel plných dl 290 mm pevnosti P 15 na MC</t>
  </si>
  <si>
    <t>1897128384</t>
  </si>
  <si>
    <t>-0,5*(9+3)"na ploché střeše dle PD1</t>
  </si>
  <si>
    <t>95</t>
  </si>
  <si>
    <t>Různé dokončovací konstrukce a práce pozemních staveb</t>
  </si>
  <si>
    <t>953731311</t>
  </si>
  <si>
    <t>Odvětrání svislé - montáž větrací hlavice plastové DN do 160 mm</t>
  </si>
  <si>
    <t>1882315973</t>
  </si>
  <si>
    <t>138141R</t>
  </si>
  <si>
    <t>Větrací hlavice DN 100 - dle PD např.HL 810</t>
  </si>
  <si>
    <t>ks</t>
  </si>
  <si>
    <t>762529748</t>
  </si>
  <si>
    <t>712</t>
  </si>
  <si>
    <t>Povlakové krytiny</t>
  </si>
  <si>
    <t>712363384</t>
  </si>
  <si>
    <t>Povlakové krytiny střech do 10° z tvarovaných poplastovaných lišt pro profily atypické výroby o větší rš - komplet dle ozn.K3</t>
  </si>
  <si>
    <t>672137521</t>
  </si>
  <si>
    <t>-(9,7+3)*0,42</t>
  </si>
  <si>
    <t>998712102</t>
  </si>
  <si>
    <t>Přesun hmot tonážní tonážní pro krytiny povlakové v objektech v do 12 m</t>
  </si>
  <si>
    <t>1391443934</t>
  </si>
  <si>
    <t>998712181</t>
  </si>
  <si>
    <t>Příplatek k přesunu hmot tonážní 712 prováděný bez použití mechanizace</t>
  </si>
  <si>
    <t>1099898860</t>
  </si>
  <si>
    <t>762</t>
  </si>
  <si>
    <t>Konstrukce tesařské</t>
  </si>
  <si>
    <t>762123120</t>
  </si>
  <si>
    <t>Montáž tesařských stěn vázaných z hraněného řeziva průřezové plochy do 144 cm2</t>
  </si>
  <si>
    <t>1879246194</t>
  </si>
  <si>
    <t>60512130</t>
  </si>
  <si>
    <t>hranol stavební řezivo průřezu do 224cm2 do dl 6m</t>
  </si>
  <si>
    <t>m3</t>
  </si>
  <si>
    <t>1559882217</t>
  </si>
  <si>
    <t>762431023</t>
  </si>
  <si>
    <t>Obložení stěn z desek OSB tl 15 mm nebroušených na pero a drážku přibíjených</t>
  </si>
  <si>
    <t>1020116476</t>
  </si>
  <si>
    <t>-2*1,1"boky vstupu na terasu</t>
  </si>
  <si>
    <t>762842231</t>
  </si>
  <si>
    <t>Montáž podbíjení střech šikmých vnějšího přesahu š přes 0,8 m z palubek</t>
  </si>
  <si>
    <t>-1803042369</t>
  </si>
  <si>
    <t>611911570</t>
  </si>
  <si>
    <t>palubky obkladové modřín profil klasický 21 x 121 mm A/B</t>
  </si>
  <si>
    <t>-169772430</t>
  </si>
  <si>
    <t>-2,2*1,15 "Přepočtené koeficientem množství</t>
  </si>
  <si>
    <t>766427112</t>
  </si>
  <si>
    <t>Montáž obložení podhledů podkladového roštu</t>
  </si>
  <si>
    <t>-1722301271</t>
  </si>
  <si>
    <t>-10"boky vstupu na terasu</t>
  </si>
  <si>
    <t>60514114.1</t>
  </si>
  <si>
    <t>řezivo jehličnaté latě střešní impregnované dl 4 m</t>
  </si>
  <si>
    <t>-1819503723</t>
  </si>
  <si>
    <t>-10*0,04*0,06*1,1</t>
  </si>
  <si>
    <t>998762102</t>
  </si>
  <si>
    <t>Přesun hmot tonážní pro kce tesařské v objektech v do 12 m</t>
  </si>
  <si>
    <t>1026726462</t>
  </si>
  <si>
    <t>998762181</t>
  </si>
  <si>
    <t>Příplatek k přesunu hmot tonážní 762 prováděný bez použití mechanizace</t>
  </si>
  <si>
    <t>-340484525</t>
  </si>
  <si>
    <t>764</t>
  </si>
  <si>
    <t>Konstrukce klempířské</t>
  </si>
  <si>
    <t>764011443</t>
  </si>
  <si>
    <t>Podkladní plech z PZ plechu pro hřebeny, nároží, úžlabí nebo okapové hrany tl. 1,0 mm rš 250 mm . dle ozn.K3 - příponkový plech</t>
  </si>
  <si>
    <t>715533436</t>
  </si>
  <si>
    <t>-11,81</t>
  </si>
  <si>
    <t>764246343</t>
  </si>
  <si>
    <t>Oplechování parapetů rovných celoplošně lepené z TiZn lesklého plechu rš 250 mm - dle ozn.K1</t>
  </si>
  <si>
    <t>-571192028</t>
  </si>
  <si>
    <t>-(1,2*5*2+0,9*4+1,48*2)"obloukové parapety + větší rozvin</t>
  </si>
  <si>
    <t>+0,8"okno ve štítě</t>
  </si>
  <si>
    <t>764246347</t>
  </si>
  <si>
    <t>Oplechování parapetů rovných celoplošně lepené z TiZn lesklého plechu rš 600 mm - dle ozn.K2</t>
  </si>
  <si>
    <t>-900391837</t>
  </si>
  <si>
    <t>-1,5</t>
  </si>
  <si>
    <t>76424832R</t>
  </si>
  <si>
    <t>Oplechování římsy rovné celoplošně lepené z TiZn lesklého plechu rš 100 mm - dle ozn K6</t>
  </si>
  <si>
    <t>-1993868116</t>
  </si>
  <si>
    <t>-54,462</t>
  </si>
  <si>
    <t>764304156</t>
  </si>
  <si>
    <t>Montáž lemování sloupků komínových lávek s krytinou skládanou, plechovou rš 500 x 500 mm (materiál v ploše krytiny)</t>
  </si>
  <si>
    <t>1381330634</t>
  </si>
  <si>
    <t>998764102</t>
  </si>
  <si>
    <t>Přesun hmot tonážní pro konstrukce klempířské v objektech v do 12 m</t>
  </si>
  <si>
    <t>-1847584006</t>
  </si>
  <si>
    <t>998764181</t>
  </si>
  <si>
    <t>Příplatek k přesunu hmot tonážní 764 prováděný bez použití mechanizace</t>
  </si>
  <si>
    <t>-1172252095</t>
  </si>
  <si>
    <t>766671005</t>
  </si>
  <si>
    <t>Montáž střešního okna do krytiny ploché 68 x 140 cm</t>
  </si>
  <si>
    <t>-900708467</t>
  </si>
  <si>
    <t>-11"původně</t>
  </si>
  <si>
    <t>8"skutečnost</t>
  </si>
  <si>
    <t>61124306R</t>
  </si>
  <si>
    <t>dodávka střešního okna včetně lemování, tepelně izolačního rámečku, venkovní markýzy atd. komplet dle PD ozn.33</t>
  </si>
  <si>
    <t>-717836330</t>
  </si>
  <si>
    <t>-9"původní</t>
  </si>
  <si>
    <t>7"skutečnost</t>
  </si>
  <si>
    <t>61124306R1</t>
  </si>
  <si>
    <t>dodávka střešního okna včetně lemování, tepelně izolačního rámečku, atd. komplet dle PD ozn.40</t>
  </si>
  <si>
    <t>158000885</t>
  </si>
  <si>
    <t>-2"původní</t>
  </si>
  <si>
    <t>1"skutečnost</t>
  </si>
  <si>
    <t>766671005R</t>
  </si>
  <si>
    <t>Montáž střešního okna - střešní terasa 78 x 136+109 cm</t>
  </si>
  <si>
    <t>-682227695</t>
  </si>
  <si>
    <t>61124306R3</t>
  </si>
  <si>
    <t>dodávka střešního okna (terasy) včetně lemování, tepelně izolačního rámečku, venkovní markýzy atd. komplet dle PD ozn.39</t>
  </si>
  <si>
    <t>1242091519</t>
  </si>
  <si>
    <t>998766102</t>
  </si>
  <si>
    <t>Přesun hmot tonážní pro konstrukce truhlářské v objektech v do 12 m</t>
  </si>
  <si>
    <t>1441729096</t>
  </si>
  <si>
    <t>29</t>
  </si>
  <si>
    <t>998766181</t>
  </si>
  <si>
    <t>Příplatek k přesunu hmot tonážní 766 prováděný bez použití mechanizace</t>
  </si>
  <si>
    <t>-1060013381</t>
  </si>
  <si>
    <t>Vícepráce - Úpravy střechy + klempířské konstrukce</t>
  </si>
  <si>
    <t xml:space="preserve">    765 - Krytina skládaná</t>
  </si>
  <si>
    <t xml:space="preserve">    767 - Konstrukce zámečnické</t>
  </si>
  <si>
    <t xml:space="preserve">    783 - Dokončovací práce - nátěry</t>
  </si>
  <si>
    <t>0,495*14 "Přepočtené koeficientem množství</t>
  </si>
  <si>
    <t>762081150</t>
  </si>
  <si>
    <t>Hoblování hraněného řeziva ve staveništní dílně</t>
  </si>
  <si>
    <t>791608207</t>
  </si>
  <si>
    <t>5*15*0,08*0,18"kleštiny</t>
  </si>
  <si>
    <t>762331912</t>
  </si>
  <si>
    <t>Vyřezání části střešní vazby průřezové plochy řeziva do 120 cm2 délky do 5 m</t>
  </si>
  <si>
    <t>9719798</t>
  </si>
  <si>
    <t xml:space="preserve">5*15"vyřezání stávajících kleštin </t>
  </si>
  <si>
    <t>762332922</t>
  </si>
  <si>
    <t>Doplnění části střešní vazby z hranolů průřezové plochy do 224 cm2 včetně materiálu</t>
  </si>
  <si>
    <t>-850468270</t>
  </si>
  <si>
    <t xml:space="preserve">2*5"krokve </t>
  </si>
  <si>
    <t>1,5*2"vaznice</t>
  </si>
  <si>
    <t>2*3"sloupky</t>
  </si>
  <si>
    <t>Mezisoučet"vikýř</t>
  </si>
  <si>
    <t>5*15</t>
  </si>
  <si>
    <t>Mezisoučet"kleštiny</t>
  </si>
  <si>
    <t>Součet"vikýř</t>
  </si>
  <si>
    <t>762343912</t>
  </si>
  <si>
    <t>Zabednění otvorů ve střeše prkny tl do 32mm plochy jednotlivě do 4 m2 (včetně materiálu)</t>
  </si>
  <si>
    <t>720763047</t>
  </si>
  <si>
    <t>16"bednění vikýře</t>
  </si>
  <si>
    <t>762429001</t>
  </si>
  <si>
    <t>Montáž obložení stropu podkladový rošt</t>
  </si>
  <si>
    <t>-2050668650</t>
  </si>
  <si>
    <t>44"provedení roštu pro bednění vikýře</t>
  </si>
  <si>
    <t>60514114</t>
  </si>
  <si>
    <t>1345525164</t>
  </si>
  <si>
    <t>44*1,04*0,06*0,04</t>
  </si>
  <si>
    <t>SDK podkroví deska 1xDF 15 TI 200 mm dvouvrstvá spodní kce profil CD+UD REI 30</t>
  </si>
  <si>
    <t>1230180022</t>
  </si>
  <si>
    <t>8,6"boky vikýře</t>
  </si>
  <si>
    <t>2,3*1,4-0,9*2,3"čelo vikýře kolem dveří</t>
  </si>
  <si>
    <t>763182313</t>
  </si>
  <si>
    <t>Ostění dveří z desek v SDK kci hloubky do 0,2 m</t>
  </si>
  <si>
    <t>181956778</t>
  </si>
  <si>
    <t>(2,25+2,25+0,9)"dveře na terasu ve vikýři</t>
  </si>
  <si>
    <t>764002413</t>
  </si>
  <si>
    <t>Montáž strukturované oddělovací rohože</t>
  </si>
  <si>
    <t>1905073951</t>
  </si>
  <si>
    <t>283292230</t>
  </si>
  <si>
    <t>fólie strukturovaná dle PD</t>
  </si>
  <si>
    <t>1914406979</t>
  </si>
  <si>
    <t>16*1,15 "Přepočtené koeficientem množství</t>
  </si>
  <si>
    <t>764141313</t>
  </si>
  <si>
    <t>Krytina střechy rovné drážkováním ze svitků z TiZn lesklého plechu rš 670 mm sklonu do 60°</t>
  </si>
  <si>
    <t>587762382</t>
  </si>
  <si>
    <t>16" navýšení krytiny včetně čela vikýře -  z důvodu provedení vikýře oproti střešním oknům</t>
  </si>
  <si>
    <t>764141391</t>
  </si>
  <si>
    <t>Příplatek k cenám krytiny z TiZn lesklého plechu za těsnění drážek sklonu do 10°</t>
  </si>
  <si>
    <t>-346113965</t>
  </si>
  <si>
    <t>764243356</t>
  </si>
  <si>
    <t>Sněhový zachytávač krytiny z TiZn lesklého plechu průběžný dvoutrubkový</t>
  </si>
  <si>
    <t>591264265</t>
  </si>
  <si>
    <t>-(6,59+3,6+1,79+3+1,25+1,79+5,39+3,6+3,6)"dle SOD</t>
  </si>
  <si>
    <t>45"skutečnost</t>
  </si>
  <si>
    <t>764244307</t>
  </si>
  <si>
    <t>Oplechování horních ploch a nadezdívek bez rohů z TiZn lesklého plechu kotvené rš 670 mm</t>
  </si>
  <si>
    <t>693324313</t>
  </si>
  <si>
    <t>11,81"změna oplechování K3</t>
  </si>
  <si>
    <t>764247304</t>
  </si>
  <si>
    <t>Oplechování parapetů oblých ze segmentů mechanicky kotvené z TiZn lesklého plechu rš 330 mm</t>
  </si>
  <si>
    <t>-1259538910</t>
  </si>
  <si>
    <t>1,4*5*2+1,1*4+1,7*2"obloukové parapety</t>
  </si>
  <si>
    <t>-1487919757</t>
  </si>
  <si>
    <t>-2047025732</t>
  </si>
  <si>
    <t>765</t>
  </si>
  <si>
    <t>Krytina skládaná</t>
  </si>
  <si>
    <t>765191023</t>
  </si>
  <si>
    <t>Montáž pojistné hydroizolační fólie kladené ve sklonu přes 20° s lepenými spoji na bednění</t>
  </si>
  <si>
    <t>-284977515</t>
  </si>
  <si>
    <t>-2*1,1"boky vstupu na terasu  - dle SOD</t>
  </si>
  <si>
    <t>28329220</t>
  </si>
  <si>
    <t>fólie hydroizolační pojistná difúzně otevřená na bednění, délka role 50 m, šířka  1,50 m</t>
  </si>
  <si>
    <t>1333737433</t>
  </si>
  <si>
    <t>13,8*1,1 "Přepočtené koeficientem množství</t>
  </si>
  <si>
    <t>998765102</t>
  </si>
  <si>
    <t>Přesun hmot tonážní pro krytiny skládané v objektech v do 12 m</t>
  </si>
  <si>
    <t>79695218</t>
  </si>
  <si>
    <t>998765181</t>
  </si>
  <si>
    <t>Příplatek k přesunu hmot tonážní 765 prováděný bez použití mechanizace</t>
  </si>
  <si>
    <t>-1357263083</t>
  </si>
  <si>
    <t>30</t>
  </si>
  <si>
    <t>766622131</t>
  </si>
  <si>
    <t>Montáž plastových oken plochy přes 1 m2 otevíravých výšky do 1,5 m s rámem do zdiva</t>
  </si>
  <si>
    <t>6396879</t>
  </si>
  <si>
    <t>0,99*2,25"balkonové okno výlez na terasu - plast- vikýř</t>
  </si>
  <si>
    <t>31</t>
  </si>
  <si>
    <t>M61130R1</t>
  </si>
  <si>
    <t>okno plastové otevíravé a sklopné 990*2250mm zasklené izolačním dvojsklem - vnitřní barva bílá, vnější antracit</t>
  </si>
  <si>
    <t>2044542010</t>
  </si>
  <si>
    <t>33</t>
  </si>
  <si>
    <t>767</t>
  </si>
  <si>
    <t>Konstrukce zámečnické</t>
  </si>
  <si>
    <t>34</t>
  </si>
  <si>
    <t>7679951R</t>
  </si>
  <si>
    <t>Dodávka + Montáž atypických zámečnických konstrukcí - doplněná ocelová konstrukce krovu</t>
  </si>
  <si>
    <t>kg</t>
  </si>
  <si>
    <t>1878118705</t>
  </si>
  <si>
    <t>11,1*(1,8+2,9*2)"podchycení krovu</t>
  </si>
  <si>
    <t>0,2*0,2*0,015*7850*2"spodní desky</t>
  </si>
  <si>
    <t>93,78*1,08" na svary, prořez apod.</t>
  </si>
  <si>
    <t>783</t>
  </si>
  <si>
    <t>Dokončovací práce - nátěry</t>
  </si>
  <si>
    <t>35</t>
  </si>
  <si>
    <t>783314201</t>
  </si>
  <si>
    <t>Základní antikorozní jednonásobný syntetický standardní nátěr zámečnických konstrukcí</t>
  </si>
  <si>
    <t>134717139</t>
  </si>
  <si>
    <t>4*0,08*(1,8+2,9*2)"podchycení krovu</t>
  </si>
  <si>
    <t>0,2*0,2*2*2"spodní desky</t>
  </si>
  <si>
    <t>Součet"podchycení krovu</t>
  </si>
  <si>
    <t>OBJEKT - Změna č.8 - Hydroizolace a tepelné izolace zdiva 1.PP - vnější</t>
  </si>
  <si>
    <t>Vícepráce1 - Ostatní práce nutné pro vnější izolace zdiva 1.PP</t>
  </si>
  <si>
    <t xml:space="preserve">    1 - Zemní práce</t>
  </si>
  <si>
    <t xml:space="preserve">    713 - Izolace tepelné</t>
  </si>
  <si>
    <t>Zemní práce</t>
  </si>
  <si>
    <t>139911101</t>
  </si>
  <si>
    <t>Bourání kcí v hloubených vykopávkách ze zdiva cihelného nebo smíšeného na MV, MVC ručně</t>
  </si>
  <si>
    <t>-303515994</t>
  </si>
  <si>
    <t>1,45*0,45*0,45*6"vybourání opěr základů z kamene pro možnost provedení svislých hydroizolací</t>
  </si>
  <si>
    <t>4,4*14 "Přepočtené koeficientem množství</t>
  </si>
  <si>
    <t>997013801</t>
  </si>
  <si>
    <t>Poplatek za uložení stavebního betonového odpadu na skládce (skládkovné)</t>
  </si>
  <si>
    <t>1551897621</t>
  </si>
  <si>
    <t>713</t>
  </si>
  <si>
    <t>Izolace tepelné</t>
  </si>
  <si>
    <t>713211181</t>
  </si>
  <si>
    <t>Montáž izolace tepelné chladíren podlah 1.vrstva desek plně do asfaltového tmelu</t>
  </si>
  <si>
    <t>-1601610488</t>
  </si>
  <si>
    <t>2"zateplení stávajícího základu vedle vstupní podesty rampy do 1PP</t>
  </si>
  <si>
    <t>63482245</t>
  </si>
  <si>
    <t>deska tepelně izolační z pěnového skla pevnost v tlaku 90 kPa, λ= 0,043-0,044 tl 50mm</t>
  </si>
  <si>
    <t>-439757315</t>
  </si>
  <si>
    <t>998713102</t>
  </si>
  <si>
    <t>Přesun hmot tonážní pro izolace tepelné v objektech v do 12 m</t>
  </si>
  <si>
    <t>1084851315</t>
  </si>
  <si>
    <t>998713181</t>
  </si>
  <si>
    <t>Příplatek k přesunu hmot tonážní 713 prováděný bez použití mechanizace</t>
  </si>
  <si>
    <t>-1553356047</t>
  </si>
  <si>
    <t>Vícepráce - Hydroizolace a tepelné izolace zdiva 1.PP - vnější</t>
  </si>
  <si>
    <t xml:space="preserve">    2 - Zakládání</t>
  </si>
  <si>
    <t xml:space="preserve">    711 - Izolace proti vodě, vlhkosti a plynům</t>
  </si>
  <si>
    <t>Zakládání</t>
  </si>
  <si>
    <t>274351121</t>
  </si>
  <si>
    <t>Zřízení bednění základových pasů rovného</t>
  </si>
  <si>
    <t>-678269223</t>
  </si>
  <si>
    <t>(1,3*(6,5+9,3+0,3*2+1,5*3+0,7+10)+5*0,75)"pro  SUs - skutečnost</t>
  </si>
  <si>
    <t>-1,1*(5+13,8+1,2*2+6,5)"pro  SUs dle SOD</t>
  </si>
  <si>
    <t>274351122</t>
  </si>
  <si>
    <t>Odstranění bednění základových pasů rovného</t>
  </si>
  <si>
    <t>-1707367850</t>
  </si>
  <si>
    <t>279311113</t>
  </si>
  <si>
    <t>Postupné podbetonování základového zdiva prostým betonem tř. C 12/15</t>
  </si>
  <si>
    <t>1486573243</t>
  </si>
  <si>
    <t>(1,3*(6,5+9,3+0,3*2+1,5*3+0,7+10)+5*0,75)*0,1"pro  SUs - skutečnost</t>
  </si>
  <si>
    <t>-1,1*(5+13,8+1,2*2+6,5)*0,1"pro  SUs dle SOD</t>
  </si>
  <si>
    <t>711</t>
  </si>
  <si>
    <t>Izolace proti vodě, vlhkosti a plynům</t>
  </si>
  <si>
    <t>711112001</t>
  </si>
  <si>
    <t>Provedení izolace proti zemní vlhkosti svislé za studena nátěrem penetračním</t>
  </si>
  <si>
    <t>413249370</t>
  </si>
  <si>
    <t>-(1,6)*(1,68)" na ZB dle SU - skutečnost - odopčet ze SOD</t>
  </si>
  <si>
    <t>1,4*(6,5+9,3+0,3*2+1,5*3+0,7+16,5)+5*0,75"pro  SUs - skutečnost</t>
  </si>
  <si>
    <t>-1,1*(5+13,8+1,2*2+6,5)"pro  SUs - dle SOD</t>
  </si>
  <si>
    <t>111631500</t>
  </si>
  <si>
    <t>lak asfaltový ALP/9 (MJ t) bal 9 kg</t>
  </si>
  <si>
    <t>-561288176</t>
  </si>
  <si>
    <t>23,932*0,00035 "Přepočtené koeficientem množství</t>
  </si>
  <si>
    <t>711142559</t>
  </si>
  <si>
    <t>Provedení izolace proti zemní vlhkosti pásy přitavením svislé NAIP</t>
  </si>
  <si>
    <t>123591427</t>
  </si>
  <si>
    <t>-(1,6)*(1,68)*2" na ZB dle SU - skutečnost - odopčet ze SOD</t>
  </si>
  <si>
    <t>(1,4*(6,5+9,3+0,3*2+1,5*3+0,7+16,5)+5*0,75)*2"pro  SUs - skutečnost</t>
  </si>
  <si>
    <t>-1,1*(5+13,8+1,2*2+6,5)*2"pro  SUs - dle SOD</t>
  </si>
  <si>
    <t>62852254.1</t>
  </si>
  <si>
    <t>pásy s modifikovaným asfaltem tl. 4,0 mm vložka polyesterové rouno minerální jemnozrnný posyp</t>
  </si>
  <si>
    <t>1202560601</t>
  </si>
  <si>
    <t>47,864*1,2 "Přepočtené koeficientem množství</t>
  </si>
  <si>
    <t>711161112</t>
  </si>
  <si>
    <t>Izolace proti zemní vlhkosti nopovou fólií vodorovná, nopek v 8,0 mm, tl do 0,6 mm</t>
  </si>
  <si>
    <t>-439935319</t>
  </si>
  <si>
    <t>-(2,72-1,65+0,2)*(1,68)" na ZB dle SU</t>
  </si>
  <si>
    <t>1,3*(6,5+9,3+0,3*2+1,5*3+0,7+16,5)+5*0,75"pro  SUs</t>
  </si>
  <si>
    <t>-1,1*(5+13,8+1,2*2+6,5)"pro  SUs</t>
  </si>
  <si>
    <t>998711102</t>
  </si>
  <si>
    <t>Přesun hmot tonážní pro izolace proti vodě, vlhkosti a plynům v objektech výšky do 12 m</t>
  </si>
  <si>
    <t>1225107214</t>
  </si>
  <si>
    <t>998711181</t>
  </si>
  <si>
    <t>Příplatek k přesunu hmot tonážní 711 prováděný bez použití mechanizace</t>
  </si>
  <si>
    <t>-152468340</t>
  </si>
  <si>
    <t>713131145</t>
  </si>
  <si>
    <t>Montáž izolace tepelné stěn a základů lepením bodově rohoží, pásů, dílců, desek</t>
  </si>
  <si>
    <t>477037226</t>
  </si>
  <si>
    <t>-(2,72-1,65+0,2)*(1,68)" na ZB dle SU - odpočet dle skutečnosti</t>
  </si>
  <si>
    <t>1,3*(6,5+9,3+0,3*2+1,5*3+0,7+16,5)+5*0,75"pro  SUs - skutenost</t>
  </si>
  <si>
    <t>283763720</t>
  </si>
  <si>
    <t>deska z extrudovaného polystyrénu 1250 x 600 x 100 mm</t>
  </si>
  <si>
    <t>256034224</t>
  </si>
  <si>
    <t>20,676*1,02 "Přepočtené koeficientem množství</t>
  </si>
  <si>
    <t>OBJEKT - Změna č.9 - Zdravotně technické instalace</t>
  </si>
  <si>
    <t>Méněpráce - Zdravotně technické instalace</t>
  </si>
  <si>
    <t>Bezručova 503, Chrastava, p.p.č.545/2,st.p.č.496</t>
  </si>
  <si>
    <t>Sbor Jednoty bratrské v Chrastavě, Bezručova 503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</si>
  <si>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</si>
  <si>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 xml:space="preserve">    721 - Zdravotechnika - vnitřní kanalizace</t>
  </si>
  <si>
    <t xml:space="preserve">    725 - Zdravotechnika - zařizovací předměty</t>
  </si>
  <si>
    <t xml:space="preserve">    727 - Zdravotechnika - požární ochrana</t>
  </si>
  <si>
    <t>721</t>
  </si>
  <si>
    <t>Zdravotechnika - vnitřní kanalizace</t>
  </si>
  <si>
    <t>721110961</t>
  </si>
  <si>
    <t>Potrubí kameninové propojení potrubí DN 100</t>
  </si>
  <si>
    <t>-1864081636</t>
  </si>
  <si>
    <t>721171915</t>
  </si>
  <si>
    <t>Potrubí z PP propojení potrubí DN 110</t>
  </si>
  <si>
    <t>-1916541926</t>
  </si>
  <si>
    <t>721211421</t>
  </si>
  <si>
    <t>Vpusť podlahová se svislým odtokem DN 50/75/110 mřížka nerez 115x115</t>
  </si>
  <si>
    <t>1519926402</t>
  </si>
  <si>
    <t>725980R01</t>
  </si>
  <si>
    <t>Dvířka 20/20, kovová, do zdi</t>
  </si>
  <si>
    <t>1775530164</t>
  </si>
  <si>
    <t>-9,5"původní</t>
  </si>
  <si>
    <t>+6*0,95"skutečnost</t>
  </si>
  <si>
    <t>725980R02</t>
  </si>
  <si>
    <t>Dvířka 20/20, kovová, do SDK</t>
  </si>
  <si>
    <t>-1043287304</t>
  </si>
  <si>
    <t>-4,75"původní</t>
  </si>
  <si>
    <t>2*0,95"skutečnost</t>
  </si>
  <si>
    <t>998721101</t>
  </si>
  <si>
    <t>Přesun hmot tonážní pro vnitřní kanalizace v objektech v do 6 m</t>
  </si>
  <si>
    <t>183883950</t>
  </si>
  <si>
    <t>998721181</t>
  </si>
  <si>
    <t>Příplatek k přesunu hmot tonážní 721 prováděný bez použití mechanizace</t>
  </si>
  <si>
    <t>1086136861</t>
  </si>
  <si>
    <t>725</t>
  </si>
  <si>
    <t>Zdravotechnika - zařizovací předměty</t>
  </si>
  <si>
    <t>725112171</t>
  </si>
  <si>
    <t>Kombi klozet s hlubokým splachováním odpad vodorovný</t>
  </si>
  <si>
    <t>soubor</t>
  </si>
  <si>
    <t>-977107494</t>
  </si>
  <si>
    <t>0,95*-1 'Přepočtené koeficientem množství</t>
  </si>
  <si>
    <t>725112173</t>
  </si>
  <si>
    <t>Kombi klozeti s hlubokým splachováním zvýšený odpad svislý</t>
  </si>
  <si>
    <t>381876356</t>
  </si>
  <si>
    <t>725241112</t>
  </si>
  <si>
    <t>Vanička sprchová akrylátová čtvercová 900x900 mm</t>
  </si>
  <si>
    <t>-1130494704</t>
  </si>
  <si>
    <t>725331111</t>
  </si>
  <si>
    <t>Výlevka bez výtokových armatur keramická se sklopnou plastovou mřížkou 500 mm</t>
  </si>
  <si>
    <t>1313287300</t>
  </si>
  <si>
    <t>725813111</t>
  </si>
  <si>
    <t>Ventil rohový bez připojovací trubičky nebo flexi hadičky G 1/2</t>
  </si>
  <si>
    <t>1063638070</t>
  </si>
  <si>
    <t>72581311R</t>
  </si>
  <si>
    <t>Připojovací trubička nebo flexi hadička G 1/2</t>
  </si>
  <si>
    <t>730135132</t>
  </si>
  <si>
    <t>725821312</t>
  </si>
  <si>
    <t>Baterie dřezová nástěnná páková s otáčivým kulatým ústím a délkou ramínka 300 mm</t>
  </si>
  <si>
    <t>1734825505</t>
  </si>
  <si>
    <t>725862113</t>
  </si>
  <si>
    <t>Zápachová uzávěrka pro dřezy s přípojkou pro pračku nebo myčku DN 40/50</t>
  </si>
  <si>
    <t>2058129172</t>
  </si>
  <si>
    <t>998725101</t>
  </si>
  <si>
    <t>Přesun hmot tonážní pro zařizovací předměty v objektech v do 6 m</t>
  </si>
  <si>
    <t>-686852589</t>
  </si>
  <si>
    <t>998725181</t>
  </si>
  <si>
    <t>Příplatek k přesunu hmot tonážní 725 prováděný bez použití mechanizace</t>
  </si>
  <si>
    <t>1091591125</t>
  </si>
  <si>
    <t>727</t>
  </si>
  <si>
    <t>Zdravotechnika - požární ochrana</t>
  </si>
  <si>
    <t>727121112</t>
  </si>
  <si>
    <t>Protipožární manžeta D 90 mm z jedné strany dělící konstrukce požární odolnost EI 90</t>
  </si>
  <si>
    <t>615512295</t>
  </si>
  <si>
    <t>Vícepráce - Zdravotně technické instalace</t>
  </si>
  <si>
    <t xml:space="preserve">    6 - Úpravy povrchů, podlahy a osazování výplní</t>
  </si>
  <si>
    <t xml:space="preserve">    9 - Ostatní konstrukce a práce, bourání</t>
  </si>
  <si>
    <t xml:space="preserve">    722 - Zdravotechnika - vnitřní vodovod</t>
  </si>
  <si>
    <t xml:space="preserve">    726 - Zdravotechnika - předstěnové instalace</t>
  </si>
  <si>
    <t>HZS - Hodinové zúčtovací sazby</t>
  </si>
  <si>
    <t>Úpravy povrchů, podlahy a osazování výplní</t>
  </si>
  <si>
    <t>612345111</t>
  </si>
  <si>
    <t>Sádrová hladká omítka rýh ve stěnách šířky do 150 mm</t>
  </si>
  <si>
    <t>363036250</t>
  </si>
  <si>
    <t>((12+12)*0,15+6,1*0,1)*0,95"nové rozvody</t>
  </si>
  <si>
    <t>Ostatní konstrukce a práce, bourání</t>
  </si>
  <si>
    <t>971024481</t>
  </si>
  <si>
    <t>Vybourání otvorů ve zdivu kamenném pl do 0,25 m2 na MV nebo MVC tl do 900 mm</t>
  </si>
  <si>
    <t>-1703532803</t>
  </si>
  <si>
    <t>3*0,95"pro nové vyústění do gravitační kanalizace</t>
  </si>
  <si>
    <t>974031153</t>
  </si>
  <si>
    <t>Vysekání rýh ve zdivu cihelném hl do 100 mm š do 100 mm</t>
  </si>
  <si>
    <t>-1122255615</t>
  </si>
  <si>
    <t>3*3"rýhy ve zdivu pro gravitační odkanalizování</t>
  </si>
  <si>
    <t>2*6"nové stoupačky</t>
  </si>
  <si>
    <t>21*0,95"poměr pro objekt</t>
  </si>
  <si>
    <t>713463131</t>
  </si>
  <si>
    <t>Montáž izolace tepelné potrubí potrubními pouzdry bez úpravy slepenými 1x tl izolace do 25 mm</t>
  </si>
  <si>
    <t>1068238484</t>
  </si>
  <si>
    <t>3,75*2*0,95"nové rozvody vody</t>
  </si>
  <si>
    <t>28377103</t>
  </si>
  <si>
    <t>izolace tepelná potrubí z pěnového polyetylenu 22 x 9 mm</t>
  </si>
  <si>
    <t>-48727521</t>
  </si>
  <si>
    <t>3,75*1,1*0,95</t>
  </si>
  <si>
    <t>28377104</t>
  </si>
  <si>
    <t>izolace tepelná potrubí z pěnového polyetylenu 22 x 13 mm</t>
  </si>
  <si>
    <t>445683597</t>
  </si>
  <si>
    <t>721171808</t>
  </si>
  <si>
    <t>Demontáž potrubí z PVC do D 114</t>
  </si>
  <si>
    <t>-570562592</t>
  </si>
  <si>
    <t>(12+6,1)*0,95"záměna za nové</t>
  </si>
  <si>
    <t>721173401</t>
  </si>
  <si>
    <t>Potrubí kanalizační z PVC SN 4 svodné DN 110</t>
  </si>
  <si>
    <t>-1929077649</t>
  </si>
  <si>
    <t>6*2*0,95"stoupačky K3 a K4 jsou provedeny nově</t>
  </si>
  <si>
    <t>721173402</t>
  </si>
  <si>
    <t>Potrubí kanalizační z PVC SN 4 svodné DN 125</t>
  </si>
  <si>
    <t>1280033065</t>
  </si>
  <si>
    <t>4,5+4,5+3"nové vyvedení z objektu pro napojení na gravitační přípojku</t>
  </si>
  <si>
    <t>3,5"propojení záchodu K5 s větví ležaté kanalizace</t>
  </si>
  <si>
    <t>15,5*0,95"poměr víceprací pro objekt</t>
  </si>
  <si>
    <t>721174043</t>
  </si>
  <si>
    <t>Potrubí kanalizační z PP připojovací DN 50</t>
  </si>
  <si>
    <t>429984698</t>
  </si>
  <si>
    <t>1,1+1+0,2*4"1pp do stoupačky K7</t>
  </si>
  <si>
    <t>1+0,2*2"1pp do stoupačky K3</t>
  </si>
  <si>
    <t>1+0,2*4"2NP do stoupačky K7</t>
  </si>
  <si>
    <t>Součet"provedení nových rozvodů</t>
  </si>
  <si>
    <t>6,1*0,95"poměr víceprací pro byt</t>
  </si>
  <si>
    <t>721212122</t>
  </si>
  <si>
    <t>Odtokový sprchový žlab délky 750 mm s krycím roštem a zápachovou uzávěrkou</t>
  </si>
  <si>
    <t>-583233219</t>
  </si>
  <si>
    <t>1*0,95</t>
  </si>
  <si>
    <t>721290111</t>
  </si>
  <si>
    <t>Zkouška těsnosti potrubí kanalizace vodou do DN 125</t>
  </si>
  <si>
    <t>-1204175062</t>
  </si>
  <si>
    <t>27,5*0,95</t>
  </si>
  <si>
    <t>721290112</t>
  </si>
  <si>
    <t>Zkouška těsnosti potrubí kanalizace vodou do DN 200</t>
  </si>
  <si>
    <t>-49217833</t>
  </si>
  <si>
    <t>6,1*0,95</t>
  </si>
  <si>
    <t>722</t>
  </si>
  <si>
    <t>Zdravotechnika - vnitřní vodovod</t>
  </si>
  <si>
    <t>722170804</t>
  </si>
  <si>
    <t>Demontáž rozvodů vody z plastů do D 50</t>
  </si>
  <si>
    <t>-869820397</t>
  </si>
  <si>
    <t>(3,75+3,75)*0,95"vybourání stávajícího  - také měněno</t>
  </si>
  <si>
    <t>722174002</t>
  </si>
  <si>
    <t>Potrubí vodovodní plastové PPR svar polyfuze PN 16 D 20 x 2,8 mm</t>
  </si>
  <si>
    <t>439969450</t>
  </si>
  <si>
    <t>(1+0,15*2)*2"pro umyvadla 1PP</t>
  </si>
  <si>
    <t>(1+0,15)"pro umyvadla 2NP</t>
  </si>
  <si>
    <t>Součet"stávající potrubí bylo vyměněno</t>
  </si>
  <si>
    <t>3,75*0,95"poměr víceprací pro objekt</t>
  </si>
  <si>
    <t>722174022</t>
  </si>
  <si>
    <t>Potrubí vodovodní plastové PPR svar polyfuze PN 20 D 20 x 3,4 mm</t>
  </si>
  <si>
    <t>558377518</t>
  </si>
  <si>
    <t>722181246</t>
  </si>
  <si>
    <t>Ochrana vodovodního potrubí přilepenými termoizolačními trubicemi z PE tl do 20 mm DN přes 110 mm</t>
  </si>
  <si>
    <t>-843469373</t>
  </si>
  <si>
    <t>12"nové stoupačky místo ponechávaných -  vícepráce</t>
  </si>
  <si>
    <t>12,35"dle SOD</t>
  </si>
  <si>
    <t>Součet"požadavek projektanta dle PD nebylo ve výkazu</t>
  </si>
  <si>
    <t>24,35*0,95"poměr víceprací pro objekt</t>
  </si>
  <si>
    <t>722290226</t>
  </si>
  <si>
    <t>Zkouška těsnosti vodovodního potrubí závitového do DN 50</t>
  </si>
  <si>
    <t>613873437</t>
  </si>
  <si>
    <t>722290234</t>
  </si>
  <si>
    <t>Proplach a dezinfekce vodovodního potrubí do DN 80</t>
  </si>
  <si>
    <t>-223226150</t>
  </si>
  <si>
    <t>998722101</t>
  </si>
  <si>
    <t>Přesun hmot tonážní pro vnitřní vodovod v objektech v do 6 m</t>
  </si>
  <si>
    <t>-505097919</t>
  </si>
  <si>
    <t>998722181</t>
  </si>
  <si>
    <t>Příplatek k přesunu hmot tonážní 722 prováděný bez použití mechanizace</t>
  </si>
  <si>
    <t>-1135264798</t>
  </si>
  <si>
    <t>725112022</t>
  </si>
  <si>
    <t>Klozet keramický závěsný na nosné stěny s hlubokým splachováním odpad vodorovný</t>
  </si>
  <si>
    <t>-1891714902</t>
  </si>
  <si>
    <t>-1,9"původní</t>
  </si>
  <si>
    <t>(2+4+4)*0,95"skutečnost</t>
  </si>
  <si>
    <t>725119125</t>
  </si>
  <si>
    <t>Montáž klozetových mís závěsných na nosné stěny</t>
  </si>
  <si>
    <t>-657087081</t>
  </si>
  <si>
    <t>2*0,95</t>
  </si>
  <si>
    <t>64236051</t>
  </si>
  <si>
    <t>klozet keramický bílý závěsný hluboké splachování pro handicapované</t>
  </si>
  <si>
    <t>1885085750</t>
  </si>
  <si>
    <t>64236051R</t>
  </si>
  <si>
    <t>klozet keramický bílý závěsný dětský včetně sedátka</t>
  </si>
  <si>
    <t>-1691773635</t>
  </si>
  <si>
    <t>725121001R</t>
  </si>
  <si>
    <t xml:space="preserve">Splachovač tlakový pisoáru </t>
  </si>
  <si>
    <t>1813966975</t>
  </si>
  <si>
    <t>5*0,95</t>
  </si>
  <si>
    <t>725121512</t>
  </si>
  <si>
    <t>Pisoárový záchodek keramický bez splachovací nádrže s odsáváním a se svislým přívodem vody</t>
  </si>
  <si>
    <t>-899544856</t>
  </si>
  <si>
    <t>725211601</t>
  </si>
  <si>
    <t>Umyvadlo keramické bílé šířky 500 mm bez krytu na sifon připevněné na stěnu šrouby</t>
  </si>
  <si>
    <t>-1376982383</t>
  </si>
  <si>
    <t>3*0,95</t>
  </si>
  <si>
    <t>725211603</t>
  </si>
  <si>
    <t>Umyvadlo keramické připevněné na stěnu šrouby bílé bez krytu na sifon 600 mm</t>
  </si>
  <si>
    <t>-1009949342</t>
  </si>
  <si>
    <t>-0,95"původně</t>
  </si>
  <si>
    <t>9*0,95"skutečnost</t>
  </si>
  <si>
    <t>725241142</t>
  </si>
  <si>
    <t>Vanička sprchová akrylátová čtvrtkruhová 900x900 mm</t>
  </si>
  <si>
    <t>-887930683</t>
  </si>
  <si>
    <t>725244813</t>
  </si>
  <si>
    <t>Zástěna sprchová rohová rámová se skleněnou výplní tl. 4 a 5 mm dveře posuvné dvoudílné na čtvrtkruhovou vaničku 900x900 mm</t>
  </si>
  <si>
    <t>-630694900</t>
  </si>
  <si>
    <t>725291722</t>
  </si>
  <si>
    <t>Doplňky zařízení koupelen a záchodů smaltované madlo krakorcové sklopné dl 834 mm</t>
  </si>
  <si>
    <t>-1616213560</t>
  </si>
  <si>
    <t>37</t>
  </si>
  <si>
    <t>725339111</t>
  </si>
  <si>
    <t>Montáž výlevky</t>
  </si>
  <si>
    <t>223724078</t>
  </si>
  <si>
    <t>4*0,95</t>
  </si>
  <si>
    <t>38</t>
  </si>
  <si>
    <t>55231313</t>
  </si>
  <si>
    <t>výlevka nerezová závěsná se zadní stěnou a mřížkou</t>
  </si>
  <si>
    <t>-703462998</t>
  </si>
  <si>
    <t>39</t>
  </si>
  <si>
    <t>725829121</t>
  </si>
  <si>
    <t>Montáž baterie umyvadlové nástěnné pákové a klasické ostatní typ</t>
  </si>
  <si>
    <t>393817138</t>
  </si>
  <si>
    <t>11*0,95</t>
  </si>
  <si>
    <t>40</t>
  </si>
  <si>
    <t>55145615</t>
  </si>
  <si>
    <t>baterie umyvadlová nástěnná páková 150mm chrom</t>
  </si>
  <si>
    <t>-364757397</t>
  </si>
  <si>
    <t>41</t>
  </si>
  <si>
    <t>725832111</t>
  </si>
  <si>
    <t>Baterie kombinovaná pro vanu a umyvadlo s příslušenstvím s pevným držákem a kulatým ústím</t>
  </si>
  <si>
    <t>-147999886</t>
  </si>
  <si>
    <t>4*0,95"k výlevkám</t>
  </si>
  <si>
    <t>42</t>
  </si>
  <si>
    <t>725841311</t>
  </si>
  <si>
    <t>Baterie sprchová nástěnná pákové</t>
  </si>
  <si>
    <t>530700496</t>
  </si>
  <si>
    <t>-0,95"původní</t>
  </si>
  <si>
    <t>43</t>
  </si>
  <si>
    <t>725861102</t>
  </si>
  <si>
    <t>Zápachová uzávěrka pro umyvadla DN 40</t>
  </si>
  <si>
    <t>47477662</t>
  </si>
  <si>
    <t>-1,9"původně</t>
  </si>
  <si>
    <t>12,35"skutečnost</t>
  </si>
  <si>
    <t>44</t>
  </si>
  <si>
    <t>1963144137</t>
  </si>
  <si>
    <t>45</t>
  </si>
  <si>
    <t>1343882521</t>
  </si>
  <si>
    <t>726</t>
  </si>
  <si>
    <t>Zdravotechnika - předstěnové instalace</t>
  </si>
  <si>
    <t>46</t>
  </si>
  <si>
    <t>726111031</t>
  </si>
  <si>
    <t>Instalační předstěna - klozet s ovládáním zepředu v 1080 mm závěsný do masivní zděné kce</t>
  </si>
  <si>
    <t>859230469</t>
  </si>
  <si>
    <t>(2+4+4+2)*0,95"skutečnost</t>
  </si>
  <si>
    <t>HZS</t>
  </si>
  <si>
    <t>Hodinové zúčtovací sazby</t>
  </si>
  <si>
    <t>47</t>
  </si>
  <si>
    <t>HZS2491</t>
  </si>
  <si>
    <t>Hodinová zúčtovací sazba dělník zednických výpomocí</t>
  </si>
  <si>
    <t>hod</t>
  </si>
  <si>
    <t>512</t>
  </si>
  <si>
    <t>-261767366</t>
  </si>
  <si>
    <t>8*0,95"hrubý zához nových rýh, zabetonování prostupů  - stoupačky, gravutační odkanalizování, připojovací potrubí</t>
  </si>
  <si>
    <t>OBJEKT -  Změna č.10 - Ostatní práce-jímka drenážních vod, zděný vikýř + úpravy zdiva podkroví, zpevnění zdiva ocelí 1NP</t>
  </si>
  <si>
    <t>Vícepráce - Jímka drenážních vod</t>
  </si>
  <si>
    <t>115101202</t>
  </si>
  <si>
    <t>Čerpání vody na dopravní výšku do 10 m průměrný přítok do 1000 l/min</t>
  </si>
  <si>
    <t>1556929009</t>
  </si>
  <si>
    <t>131301102</t>
  </si>
  <si>
    <t>Hloubení jam nezapažených v hornině tř. 4 objemu do 1000 m3</t>
  </si>
  <si>
    <t>1297179548</t>
  </si>
  <si>
    <t>4*4*4"dle skutečnosti z důvodu hladiny spodní vody</t>
  </si>
  <si>
    <t>-3*3*3"pro akumulační šachtu - dle SOD</t>
  </si>
  <si>
    <t>162701105</t>
  </si>
  <si>
    <t>Vodorovné přemístění do 10000 m výkopku/sypaniny z horniny tř. 1 až 4</t>
  </si>
  <si>
    <t>2041740202</t>
  </si>
  <si>
    <t>1,5"zbytek po provedení polštářů</t>
  </si>
  <si>
    <t>167101101</t>
  </si>
  <si>
    <t>Nakládání výkopku z hornin tř. 1 až 4 do 100 m3</t>
  </si>
  <si>
    <t>1536510478</t>
  </si>
  <si>
    <t>1,5</t>
  </si>
  <si>
    <t>171201211</t>
  </si>
  <si>
    <t>Poplatek za uložení odpadu ze sypaniny na skládce (skládkovné)</t>
  </si>
  <si>
    <t>-1820341134</t>
  </si>
  <si>
    <t>1,5*1,6</t>
  </si>
  <si>
    <t>174101101</t>
  </si>
  <si>
    <t>Zásyp jam, šachet rýh nebo kolem objektů sypaninou se zhutněním</t>
  </si>
  <si>
    <t>-1314178696</t>
  </si>
  <si>
    <t>37"zásyp kolem akumulační jímky - navýšení dle výkopu</t>
  </si>
  <si>
    <t>213311113</t>
  </si>
  <si>
    <t>Polštáře zhutněné pod základy z kameniva drceného frakce 16 až 63 mm</t>
  </si>
  <si>
    <t>-1121470851</t>
  </si>
  <si>
    <t>3*3*0,2"pod šachtové dno dle skutečnosti</t>
  </si>
  <si>
    <t>1*1*0,5"zásyp po čerpací šachtici v rohu jámy pro snížení vody při osazování</t>
  </si>
  <si>
    <t>-2*2*0,2"pod šachtové dno - SOD</t>
  </si>
  <si>
    <t>273353122</t>
  </si>
  <si>
    <t>Bednění kotevních otvorů v základových deskách průřezu do 0,05 m2 hl 1 m</t>
  </si>
  <si>
    <t>-1919881043</t>
  </si>
  <si>
    <t>1"zřízení bednění z prken z mezerou  - 0,5*0,5m délky 0,8m - pro vybednění čerpací jímky v jámě</t>
  </si>
  <si>
    <t>Vícepráce1 - Zděný vikýř + úpravy zdiva podkroví, zpevnění zdiva ocelí 1NP</t>
  </si>
  <si>
    <t>310231045</t>
  </si>
  <si>
    <t>Zazdívka otvorů ve zdivu nadzákladovém plochy do 4 m2  cihlami děrovanými přes P10 do P15, tl. stěny 240 mm</t>
  </si>
  <si>
    <t>1026823408</t>
  </si>
  <si>
    <t>2,52"zdivo štítu severovýchodní - stávající porušené</t>
  </si>
  <si>
    <t>962031133</t>
  </si>
  <si>
    <t>Bourání příček z cihel pálených na MVC tl do 150 mm</t>
  </si>
  <si>
    <t>-2146500119</t>
  </si>
  <si>
    <t>2,52"zdivo štítu severovýchodní - stávající bylo porušené</t>
  </si>
  <si>
    <t>962032241</t>
  </si>
  <si>
    <t>Bourání zdiva z cihel pálených nebo vápenopískových na MC přes 1 m3</t>
  </si>
  <si>
    <t>-1385363341</t>
  </si>
  <si>
    <t>(10+3+8,5+3+3+3+13,5+3+1+1)*0,3*0,15"vybourání ukončující vstvy cihel kolem pozednice</t>
  </si>
  <si>
    <t>978071321</t>
  </si>
  <si>
    <t>Otlučení omítky a odstranění izolace z desek hmotnosti přes 120 kg/m3 tl do 50 mm pl přes 1 m2</t>
  </si>
  <si>
    <t>135270546</t>
  </si>
  <si>
    <t>2,5*2"boky (štíty) vikýře na JZ fasádě</t>
  </si>
  <si>
    <t>5,467*14 "Přepočtené koeficientem množství</t>
  </si>
  <si>
    <t>1679504490</t>
  </si>
  <si>
    <t>713131155</t>
  </si>
  <si>
    <t>Montáž izolace tepelné stěn a základů volně vloženými rohožemi, pásy, dílci, deskami 2 vrstvy</t>
  </si>
  <si>
    <t>1878346634</t>
  </si>
  <si>
    <t>-2*1,1"boky vstupu na terasu - děla se dřevěný vikýř z SDK</t>
  </si>
  <si>
    <t>631481540</t>
  </si>
  <si>
    <t>deska minerální izolační  600x1200 mm tl. 100 mm</t>
  </si>
  <si>
    <t>2111480380</t>
  </si>
  <si>
    <t>2,8*2,04 "Přepočtené koeficientem množství - dvě vrstvy</t>
  </si>
  <si>
    <t>762131811</t>
  </si>
  <si>
    <t>Demontáž bednění svislých stěn z hrubých prken</t>
  </si>
  <si>
    <t>-94763479</t>
  </si>
  <si>
    <t>762439001</t>
  </si>
  <si>
    <t>Montáž obložení stěn podkladový rošt</t>
  </si>
  <si>
    <t>-3556095</t>
  </si>
  <si>
    <t>12"provedení roštu pro bednění vikýře</t>
  </si>
  <si>
    <t>60514114.2</t>
  </si>
  <si>
    <t>-871009655</t>
  </si>
  <si>
    <t>12*1,04*0,06*0,04</t>
  </si>
  <si>
    <t>Dodávka + Montáž atypických zámečnických konstrukcí - doplněná ocelová konstrukce zdiva v 1NP</t>
  </si>
  <si>
    <t>2,5*4*7,34"L -80/80/6 - sloupky</t>
  </si>
  <si>
    <t>10*0,25*0,1*0,005*7850" spojky sloupů</t>
  </si>
  <si>
    <t>0,15*0,3*0,01*7850*4"patní  a hlavové plechy</t>
  </si>
  <si>
    <t>Mezisoučet</t>
  </si>
  <si>
    <t>97,343*1,08"svary, spojovací materiál, patní a hlavové desky</t>
  </si>
  <si>
    <t>0,08*4*2,5*4"L -80/80/6 - sloupky</t>
  </si>
  <si>
    <t>10*0,25*0,1*2" spojky sloupů</t>
  </si>
  <si>
    <t>0,15*0,3*2*4"patní  a hlavové plechy</t>
  </si>
  <si>
    <t>Mezisoučet"zpevnění zdiva</t>
  </si>
  <si>
    <t>OBJEKT - Změna č.11 - Ocelové zárubně</t>
  </si>
  <si>
    <t>Méněpráce - Zárubně</t>
  </si>
  <si>
    <t xml:space="preserve">    64 - Osazování výplní otvorů</t>
  </si>
  <si>
    <t>783 - Dokončovací práce - nátěry</t>
  </si>
  <si>
    <t>64</t>
  </si>
  <si>
    <t>Osazování výplní otvorů</t>
  </si>
  <si>
    <t>553312200</t>
  </si>
  <si>
    <t>zárubeň ocelová s drážkou pro těsnění H 160 DV 700 L/P</t>
  </si>
  <si>
    <t>508994678</t>
  </si>
  <si>
    <t>-1"1NP</t>
  </si>
  <si>
    <t>783306801</t>
  </si>
  <si>
    <t>Odstranění nátěru ze zámečnických konstrukcí obroušením</t>
  </si>
  <si>
    <t>-1022225650</t>
  </si>
  <si>
    <t>9*(2*2+0,8)*(0,15+2*0,05)"zárubně jednokřídlé</t>
  </si>
  <si>
    <t>2*(2*2+0,6)*(0,15+2*0,05)"zárubně jednokřídlé</t>
  </si>
  <si>
    <t>7*(2*2+0,8)*(0,15+2*0,05)"zárubně jednokřídlé</t>
  </si>
  <si>
    <t>Mezisoučet"1PP</t>
  </si>
  <si>
    <t>Součet"stávající zárubně</t>
  </si>
  <si>
    <t>-21,5"původní</t>
  </si>
  <si>
    <t>1*(2*2+0,8)*(0,15+2*0,05)"1PP skutečnost</t>
  </si>
  <si>
    <t>-1660133117</t>
  </si>
  <si>
    <t>-20,3"dle obroušení</t>
  </si>
  <si>
    <t>783315101</t>
  </si>
  <si>
    <t>Mezinátěr jednonásobný syntetický standardní zámečnických konstrukcí</t>
  </si>
  <si>
    <t>1316725473</t>
  </si>
  <si>
    <t>-41,025"p§vodní</t>
  </si>
  <si>
    <t>Mezisoučet"původní</t>
  </si>
  <si>
    <t xml:space="preserve">1*(2*2+0,7)*(0,15+2*0,05)"zárubně jednokřídlé </t>
  </si>
  <si>
    <t>Mezisoučet"podkroví</t>
  </si>
  <si>
    <t>4*(2*2+0,6)*(0,15+2*0,05)"zárubně jednokřídlé</t>
  </si>
  <si>
    <t>1*(2*2+0,8)*(0,15+2*0,05)"zárubně jednokřídlé</t>
  </si>
  <si>
    <t>1*(2*2+0,7)*(0,15+2*0,05)"zárubně jednokřídlé</t>
  </si>
  <si>
    <t>1*(2*2+0,9)*(0,15+2*0,05)"zárubně jednokřídlé</t>
  </si>
  <si>
    <t>6*(2*2+0,8)*(0,15+2*0,05)"zárubně jednokřídlé</t>
  </si>
  <si>
    <t>4*(2*2+0,9)*(0,15+2*0,05)"zárubně jednokřídlé</t>
  </si>
  <si>
    <t>2*(2*2+1,6)*(0,15+2*0,05)"dvoukřídlé</t>
  </si>
  <si>
    <t>Součet"zárubně</t>
  </si>
  <si>
    <t>783317101</t>
  </si>
  <si>
    <t>Krycí jednonásobný syntetický standardní nátěr zámečnických konstrukcí</t>
  </si>
  <si>
    <t>1378195690</t>
  </si>
  <si>
    <t>-8,65</t>
  </si>
  <si>
    <t>Vícepráce - Zárubně</t>
  </si>
  <si>
    <t>642944121</t>
  </si>
  <si>
    <t>Osazování ocelových zárubní dodatečné pl do 2,5 m2</t>
  </si>
  <si>
    <t>1892673453</t>
  </si>
  <si>
    <t>12"měly být stávající, bylo nutné je vybourat</t>
  </si>
  <si>
    <t>-1"jedny dveře se neprováděly</t>
  </si>
  <si>
    <t>55331412</t>
  </si>
  <si>
    <t>zárubeň ocelová pro běžné zdění a pórobeton s drážkou 150 levá/pravá 600</t>
  </si>
  <si>
    <t>-1802083865</t>
  </si>
  <si>
    <t>553312240</t>
  </si>
  <si>
    <t>zárubeň ocelová s drážkou pro těsnění H 160 DV 900 L/P</t>
  </si>
  <si>
    <t>1493217934</t>
  </si>
  <si>
    <t>968072455</t>
  </si>
  <si>
    <t>Vybourání kovových dveřních zárubní pl do 2 m2</t>
  </si>
  <si>
    <t>-1657255594</t>
  </si>
  <si>
    <t>0,8*1,97+0,7*1,97+0,6*7*1,97"2NP - vybourání ocelových zárubní - měly být stávající, budou nové (některé obložkové, některé ocelové)</t>
  </si>
  <si>
    <t>0,8*1,97+0,9*1,97+0,6*1,97*4"1PP- vybourání ocelových zárubní - měly být stávající, budou nové</t>
  </si>
  <si>
    <t>1,467*14 "Přepočtené koeficientem množství</t>
  </si>
  <si>
    <t>OBJEKT - Změna č.12 - Obklady</t>
  </si>
  <si>
    <t>Méněpráce - Obklady</t>
  </si>
  <si>
    <t xml:space="preserve">    781 - Dokončovací práce - obklady</t>
  </si>
  <si>
    <t>781</t>
  </si>
  <si>
    <t>Dokončovací práce - obklady</t>
  </si>
  <si>
    <t>781494111</t>
  </si>
  <si>
    <t>Plastové profily rohové lepené flexibilním lepidlem</t>
  </si>
  <si>
    <t>-692910144</t>
  </si>
  <si>
    <t>2*(1,55*2+1,68+1,88+1,65*4+0,82+1,82+0,9+0,8+0,285+0,285+1,35+0,95+0,45+0,45)-(0,6*6+0,69+0,985+0,9+0,9+0,9+0,9)+1,5*30+0,855"obklad 1PP</t>
  </si>
  <si>
    <t>2*(1,6+1,62+1,03+1,65+1,72+1,935+1,16+0,82+1,16+0,82+1,165+1,45+1,45+0,835+1,665+1,665+0,9+0,9)+1,5*28+1,6+0,9+1,5+0,88*2+1,5*2+2,76+2,2"1NP</t>
  </si>
  <si>
    <t>2*(1,6*3+0,2+0,16+1,96+1,76+0,87+1,74*4+1,15*2+1,35+0,82+1,405)-0,6*14+32*1,5"mč209,210</t>
  </si>
  <si>
    <t>2*(3,245+1,2)+1,5+1,5+1,5+1</t>
  </si>
  <si>
    <t>(1,8+0,6+0,6+0,8+0,8)" T04 mč210</t>
  </si>
  <si>
    <t>(3+1,7+0,8+0,8+0,8)"T03 mč210</t>
  </si>
  <si>
    <t>(3,7+0,9+1,5+0,8+0,8+0,8+0,8)"T02 mč104</t>
  </si>
  <si>
    <t>302,69*-1 'Přepočtené koeficientem množství</t>
  </si>
  <si>
    <t>Vícepráce - Obklady</t>
  </si>
  <si>
    <t xml:space="preserve">    782 - Dokončovací práce - obklady z kamene</t>
  </si>
  <si>
    <t>781474114</t>
  </si>
  <si>
    <t>Montáž obkladů vnitřních keramických hladkých do 22 ks/m2 lepených flexibilním lepidlem</t>
  </si>
  <si>
    <t>-2011660713</t>
  </si>
  <si>
    <t>1,5*2*(1,55*2+1,68+1,88+1,65*4+0,82+1,82+0,9+0,8+0,285+0,45+0,45)-1,5*(0,6*6+0,69+0,985+0,9+0,9+0,9+0,9)+1,8*2*(0,95+1,35+0,285)"pod obklad 1PP</t>
  </si>
  <si>
    <t>1,5*2*(1,6+1,85+0,8+1,16+0,8+1,16+1,965+1,72+1,665+1,665+0,9+0,9+1,165+0,835+1,4+1,4+1,03+1,85)-1,5*(0,6*5+0,7*8+0,9)+1,5*(2,2+2,76)"obklad 1NP</t>
  </si>
  <si>
    <t>1,5*2*(1,6*3+0,2+0,16+1,96+1,76+0,87+1,74*4+1,15*2+1,35+0,82+1,405)-0,6*14*1,5"mč209,210</t>
  </si>
  <si>
    <t>1,5*(3,245+1,2)*2-0,6*1,5"mč309</t>
  </si>
  <si>
    <t>(1,8+0,6+0,6)*0,8" T04 mč210</t>
  </si>
  <si>
    <t>(3+1,7+0,8)*0,8"T03 mč210</t>
  </si>
  <si>
    <t>(3,7+0,9+1,5)*0,8"T02 mč104</t>
  </si>
  <si>
    <t>-196,404"původní</t>
  </si>
  <si>
    <t>2*1,6*(1,9+1,6+0,77+1,45+1,83+1,6)-0,6*5*1,6"WC muži</t>
  </si>
  <si>
    <t>2*1,6*(1,85+1,85+1,6+1,2)-1,6*(0,9+0,6*2+0,86+0,92)+1,9*(1,22+1,2+1,22+0,28)+0,75*1"WC ženy</t>
  </si>
  <si>
    <t>2*1,6*(1,8+1,55)-0,9*1,6"WC im</t>
  </si>
  <si>
    <t>2*1,6*(1,85+3,65+1,1+1,1+0,8+0,75)-1,6*(4*0,6+0,8)"WC ženy</t>
  </si>
  <si>
    <t>2*1,6*(2,4+1,95+0,85+1,75)-0,7*1,6*2-0,8*1,6"WC muži</t>
  </si>
  <si>
    <t>2*1,6*(1,4+0,8)-1,6*0,8"výlevka</t>
  </si>
  <si>
    <t>2*2*(3,82+2,76+0,2+0,4)-2*1-0,9*2"kuchyně</t>
  </si>
  <si>
    <t>2*1,6*(3,76+1,73+0,8+1,55+1,1+0,8+0,8+1,25)-1,6*0,6*7-0,3*0,85"WC ženy</t>
  </si>
  <si>
    <t>2*1,6*(2,06+0,6+3,56+0,8+1,5)-3*0,6*1,6-0,8*0,3"WC muži</t>
  </si>
  <si>
    <t>1,35*1,6"výlevka</t>
  </si>
  <si>
    <t xml:space="preserve">3,5"kuchyně </t>
  </si>
  <si>
    <t>(1,46+0,22)*1,5"výlevka</t>
  </si>
  <si>
    <t>1,6*(2+2+1,2+1,2)-1,6*0,7"WC</t>
  </si>
  <si>
    <t>59761071</t>
  </si>
  <si>
    <t>obkládačky keramické koupelnové (barevné) přes 12 do 16 ks/m2</t>
  </si>
  <si>
    <t>-1281704516</t>
  </si>
  <si>
    <t>6,223*1,1 "Přepočtené koeficientem množství</t>
  </si>
  <si>
    <t>781495111</t>
  </si>
  <si>
    <t>Penetrace podkladu vnitřních obkladů</t>
  </si>
  <si>
    <t>-2045109573</t>
  </si>
  <si>
    <t>998781102</t>
  </si>
  <si>
    <t>Přesun hmot tonážní pro obklady keramické v objektech v do 12 m</t>
  </si>
  <si>
    <t>-1440142890</t>
  </si>
  <si>
    <t>998781181</t>
  </si>
  <si>
    <t>Příplatek k přesunu hmot tonážní 781 prováděný bez použití mechanizace</t>
  </si>
  <si>
    <t>-957178874</t>
  </si>
  <si>
    <t>782</t>
  </si>
  <si>
    <t>Dokončovací práce - obklady z kamene</t>
  </si>
  <si>
    <t>782991301</t>
  </si>
  <si>
    <t>Montáž ukončovacích profilů obkladu z kamene</t>
  </si>
  <si>
    <t>1642383056</t>
  </si>
  <si>
    <t>2*(1,9+1,6+0,77+1,45+1,83+1,6)-0,6*5+1,9+1,6+0,3*2"WC muži</t>
  </si>
  <si>
    <t>2*(1,85+1,85+1,6+1,2)-(0,9+0,6*2+0,86+0,92)+0,75+1,9*4+1,6*6"WC ženy</t>
  </si>
  <si>
    <t>1,5"výlevka</t>
  </si>
  <si>
    <t>2*(1,8+1,55)-0,9+1,55"WC im</t>
  </si>
  <si>
    <t>2*(1,85+0,1+0,36+1,1+1,1+0,8+0,75)-(4*0,6+0,8)+1,6*3+0,3*2"WC ženy</t>
  </si>
  <si>
    <t>2*(2,4+1,95+0,85+1,75)-0,7*2-0,8+1,6*2+0,85+0,3*2"WC muži</t>
  </si>
  <si>
    <t>2*(1,4+0,8)-0,8+1,6"výlevka</t>
  </si>
  <si>
    <t>2*(3,82+2,76+0,2+0,4)-1-0,9+2+2+2+2+2"kuchyně</t>
  </si>
  <si>
    <t>2*(3,76+1,73+0,8+1,55+1,1+0,8)-0,6*7+0,3*2+1,6+0,8+0,8"WC ženy</t>
  </si>
  <si>
    <t>2*(2,06+0,6+3,56+0,8+1,5)-3*0,6+1,6*4+0,3*2+0,8"WC muži</t>
  </si>
  <si>
    <t>1,35"výlevka</t>
  </si>
  <si>
    <t>(2+2+1,2+1,2)+1,6"WC</t>
  </si>
  <si>
    <t>59054122</t>
  </si>
  <si>
    <t>profil ukončovací pro vnější hrany obkladů hliník matně eloxovaný 8x2500mm</t>
  </si>
  <si>
    <t>-703583292</t>
  </si>
  <si>
    <t>165,12*1,1 'Přepočtené koeficientem množství</t>
  </si>
  <si>
    <t>OBJEKT - Změna č.13 - PVC, koberce,dlažby</t>
  </si>
  <si>
    <t>Méněpráce - PVC, koberce, dlažby</t>
  </si>
  <si>
    <t xml:space="preserve">    63 - Podlahy a podlahové konstrukce</t>
  </si>
  <si>
    <t xml:space="preserve">    98 - Demolice a sanace</t>
  </si>
  <si>
    <t xml:space="preserve">    771 - Podlahy z dlaždic</t>
  </si>
  <si>
    <t xml:space="preserve">    772 - Podlahy z kamene</t>
  </si>
  <si>
    <t xml:space="preserve">    776 - Podlahy povlakové</t>
  </si>
  <si>
    <t xml:space="preserve">    777 - Podlahy lité</t>
  </si>
  <si>
    <t>63</t>
  </si>
  <si>
    <t>Podlahy a podlahové konstrukce</t>
  </si>
  <si>
    <t>631311234</t>
  </si>
  <si>
    <t>Mazanina tl do 240 mm z betonu prostého se zvýšenými nároky na prostředí tř. C 25/30</t>
  </si>
  <si>
    <t>-1073594194</t>
  </si>
  <si>
    <t>-1,1*1,4*0,15"mč101 - podesta</t>
  </si>
  <si>
    <t>631312141</t>
  </si>
  <si>
    <t>Doplnění rýh v dosavadních mazaninách betonem prostým</t>
  </si>
  <si>
    <t>-1795434986</t>
  </si>
  <si>
    <t>-(1,5+7+5,5+1,2)*0,1*(0,3+0,5)"pro ležatou kanalizaci - podlaha + podkladak</t>
  </si>
  <si>
    <t>632451031</t>
  </si>
  <si>
    <t>Vyrovnávací potěr tl do 20 mm z MC 15 provedený v ploše</t>
  </si>
  <si>
    <t>941791050</t>
  </si>
  <si>
    <t xml:space="preserve">-(7,6+5,57+14,84+20,74+26,98+22,82+15,02+17,06+7,3+8,05)"1PP - vyrovnání stávajících betonů po vybourání </t>
  </si>
  <si>
    <t>633111111</t>
  </si>
  <si>
    <t>Povrchová úprava průmyslových podlah vsypovou směsí tl 2 mm s přísadou křemíku lehký provoz - VSYP PRO SADURIT</t>
  </si>
  <si>
    <t>-1787249790</t>
  </si>
  <si>
    <t>-(7,6+5,57+8,13+8,23+17,06+5,9+5,9+40,95+17,22+8,42)"1PP</t>
  </si>
  <si>
    <t>776111311</t>
  </si>
  <si>
    <t>Vysátí podkladu povlakových podlah</t>
  </si>
  <si>
    <t>-1634674561</t>
  </si>
  <si>
    <t>-145,98-46,555</t>
  </si>
  <si>
    <t>776121321</t>
  </si>
  <si>
    <t>Vodou ředitelná penetrace savého podkladu povlakových podlah neředěná</t>
  </si>
  <si>
    <t>525307401</t>
  </si>
  <si>
    <t>965046111</t>
  </si>
  <si>
    <t>Broušení stávajících betonových podlah úběr do 3 mm</t>
  </si>
  <si>
    <t>-484089318</t>
  </si>
  <si>
    <t>-(7,3+8,05)"1PP</t>
  </si>
  <si>
    <t>Součet"odstranění lepidel po odsekání dlažeb</t>
  </si>
  <si>
    <t>98</t>
  </si>
  <si>
    <t>Demolice a sanace</t>
  </si>
  <si>
    <t>985312132</t>
  </si>
  <si>
    <t>Stěrka k vyrovnání betonových podlah tl 3 mm - pod epoxidový nátěr</t>
  </si>
  <si>
    <t>740654171</t>
  </si>
  <si>
    <t>-2002391906</t>
  </si>
  <si>
    <t>711111001</t>
  </si>
  <si>
    <t>Provedení izolace proti zemní vlhkosti vodorovné za studena nátěrem penetračním</t>
  </si>
  <si>
    <t>-762633075</t>
  </si>
  <si>
    <t>-(1,5+7+5,5+1,2)*0,5"po ležaté kanalizaci</t>
  </si>
  <si>
    <t>1277475505</t>
  </si>
  <si>
    <t>-7,6*0,0003 "Přepočtené koeficientem množství</t>
  </si>
  <si>
    <t>711141559</t>
  </si>
  <si>
    <t>Provedení izolace proti zemní vlhkosti pásy přitavením vodorovné NAIP</t>
  </si>
  <si>
    <t>706853582</t>
  </si>
  <si>
    <t>62852254</t>
  </si>
  <si>
    <t>-938448678</t>
  </si>
  <si>
    <t>-7,62*1,15 "Přepočtené koeficientem množství</t>
  </si>
  <si>
    <t>711199095</t>
  </si>
  <si>
    <t>Příplatek k izolacím proti zemní vlhkosti za plochu do 10 m2 natěradly za studena nebo za horka</t>
  </si>
  <si>
    <t>-1197221604</t>
  </si>
  <si>
    <t>711199097</t>
  </si>
  <si>
    <t>Příplatek k izolacím proti zemní vlhkosti za plochu do 10 m2 pásy přitavením NAIP nebo termoplasty</t>
  </si>
  <si>
    <t>-1730604319</t>
  </si>
  <si>
    <t>-1070029580</t>
  </si>
  <si>
    <t>-1569778412</t>
  </si>
  <si>
    <t>771</t>
  </si>
  <si>
    <t>Podlahy z dlaždic</t>
  </si>
  <si>
    <t>59761432</t>
  </si>
  <si>
    <t>dlaždice keramické slinuté neglazované mrazuvzdorné pro extrémní mechanické namáhání přes 19 do 25 ks/m2</t>
  </si>
  <si>
    <t>1074128046</t>
  </si>
  <si>
    <t>-63,99*1,08 "Přepočtené koeficientem množství</t>
  </si>
  <si>
    <t>Součet"bude nahrazeno dle skutečnosti</t>
  </si>
  <si>
    <t>998771102</t>
  </si>
  <si>
    <t>Přesun hmot tonážní pro podlahy z dlaždic v objektech v do 12 m</t>
  </si>
  <si>
    <t>2037829881</t>
  </si>
  <si>
    <t>998771181</t>
  </si>
  <si>
    <t>Příplatek k přesunu hmot tonážní 771 prováděný bez použití mechanizace</t>
  </si>
  <si>
    <t>-1384225226</t>
  </si>
  <si>
    <t>772</t>
  </si>
  <si>
    <t>Podlahy z kamene</t>
  </si>
  <si>
    <t>772991422</t>
  </si>
  <si>
    <t>Impregnační nátěr nově položených kamenných dlažeb včetně základní čištění dvouvrstvý</t>
  </si>
  <si>
    <t>230594340</t>
  </si>
  <si>
    <t>-(1,2*4,2+1,2*2,35)"schody z 1PP</t>
  </si>
  <si>
    <t>Součet"schodiště objektu</t>
  </si>
  <si>
    <t>998772102</t>
  </si>
  <si>
    <t>Přesun hmot tonážní pro podlahy z kamene v objektech v do 12 m</t>
  </si>
  <si>
    <t>1943281756</t>
  </si>
  <si>
    <t>776</t>
  </si>
  <si>
    <t>Podlahy povlakové</t>
  </si>
  <si>
    <t>776111112</t>
  </si>
  <si>
    <t>Broušení betonového podkladu povlakových podlah</t>
  </si>
  <si>
    <t>1938741695</t>
  </si>
  <si>
    <t>-(26,98+22,82+15,02)"P5 - 1PP</t>
  </si>
  <si>
    <t>776111116</t>
  </si>
  <si>
    <t>Odstranění zbytků lepidla z podkladu povlakových podlah broušením</t>
  </si>
  <si>
    <t>-1607582466</t>
  </si>
  <si>
    <t>-(20,74+26,98+15,02)"1PP</t>
  </si>
  <si>
    <t>776231111</t>
  </si>
  <si>
    <t>Lepení lamel a čtverců z vinylu standardním lepidlem</t>
  </si>
  <si>
    <t>-1840729201</t>
  </si>
  <si>
    <t>4,4*1,4+3,84+11"2NP</t>
  </si>
  <si>
    <t>9,04+91,1+5,68+35,64"1NP</t>
  </si>
  <si>
    <t>4,6+11+8,97+5,6+3,2+9,25+10,32+29,52+9,7+13,99+11,99+2,27"podkroví</t>
  </si>
  <si>
    <t>-282,87"původní</t>
  </si>
  <si>
    <t>5,4*5,28+0,96*0,45+0,1*0,8*2+4,38*2+0,1*0,8*3+8,9+10,4+1,41+0,1*0,8+0,2*0,8*2+6"podkroví</t>
  </si>
  <si>
    <t>11"2NP  - mč.210</t>
  </si>
  <si>
    <t>35,3+8,84+0,36+0,4+24,22+29,1+1,52+25,7+0,5+6,35+0,68+9,34+0,4-0,4*0,5*2"1NP</t>
  </si>
  <si>
    <t>4,2*1,4+1,38*4,2"podesty</t>
  </si>
  <si>
    <t>284110540</t>
  </si>
  <si>
    <t>dílce vinylové tl.2,5 mm,nášlapná vrstva 0,80 mm,úprava PUR, třída zátěže 23/34/43,otlak 0,05mm,třída otěru T,Bfl S1</t>
  </si>
  <si>
    <t>354578158</t>
  </si>
  <si>
    <t>-282,87*1,1 "Přepočtené koeficientem množství</t>
  </si>
  <si>
    <t>776411111</t>
  </si>
  <si>
    <t>Montáž obvodových soklíků výšky do 80 mm</t>
  </si>
  <si>
    <t>1029642042</t>
  </si>
  <si>
    <t>2*(1,36+2,82+1,4+4,2/2+4,35+1,8+1,38)"2NP</t>
  </si>
  <si>
    <t>2*(1,4+4,2*2+1,55+0,2+5,5+5,5+0,35+4,18+0,6+0,6+10+0,5+1,21+0,35+2,76+0,5+0,9+1,5+4,18+4,18+9)"1NP</t>
  </si>
  <si>
    <t>2*(3,99+2,7+3,15+3,99+2,32+4,06+5,55+4,97+4,87+2,025+3,18+2,8+3,2+4+1,9+1,195+2,995+1,87)-0,8*18-0,6</t>
  </si>
  <si>
    <t>-259,67"původní</t>
  </si>
  <si>
    <t>2*(4,06+2,35+5,55+4,97+2,025+4,57+1,87+2,995+3,8+3,9)+1,38*2+4,2-0,8*14"podkroví</t>
  </si>
  <si>
    <t>4,3+1,8*2+0,6*2+1*3-0,7+4,2+1,4*2-1,52"2NP</t>
  </si>
  <si>
    <t>0,62+1*3+2*(4,15/2+7,6*2+1,5+4,15+1,7+5+13+10+0,5+0,5+0,8+0,6+1,2+0,5)+1,4+3+3,7-0,9-1,52*2-0,8*7-0,9*2-0,7*4-0,6"1NP</t>
  </si>
  <si>
    <t>284110100</t>
  </si>
  <si>
    <t>lišta soklová k vinylové podlaze v.80mm</t>
  </si>
  <si>
    <t>-1838342060</t>
  </si>
  <si>
    <t>-64,42*1,1 "Přepočtené koeficientem množství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</si>
  <si>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</si>
  <si>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</si>
  <si>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</si>
  <si>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</si>
  <si>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</si>
  <si>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</si>
  <si>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>777</t>
  </si>
  <si>
    <t>Podlahy lité</t>
  </si>
  <si>
    <t>777611101</t>
  </si>
  <si>
    <t>Krycí epoxidový dekorativní nátěr podlahy</t>
  </si>
  <si>
    <t>1184602082</t>
  </si>
  <si>
    <t>(7,6+5,57+8,13+8,23+17,06+5,9+5,9+40,95+17,22+8,42+6,54)"1PP včetně soklu</t>
  </si>
  <si>
    <t>(7,6+5,57+8,13+8,23+17,06+5,9+5,9+40,95+17,22+8,42+6,54)*0,1"1PP včetně soklu</t>
  </si>
  <si>
    <t>144,672*-1 'Přepočtené koeficientem množství</t>
  </si>
  <si>
    <t>777612101</t>
  </si>
  <si>
    <t>Uzavírací epoxidový barevný nátěr podlahy</t>
  </si>
  <si>
    <t>-1934489822</t>
  </si>
  <si>
    <t>998777101</t>
  </si>
  <si>
    <t>Přesun hmot tonážní pro podlahy lité v objektech v do 6 m</t>
  </si>
  <si>
    <t>1934472616</t>
  </si>
  <si>
    <t>Vícepráce - PVC, koberce, dlažby</t>
  </si>
  <si>
    <t xml:space="preserve">    4 - Vodorovné konstrukce</t>
  </si>
  <si>
    <t>Vodorovné konstrukce</t>
  </si>
  <si>
    <t>434311115</t>
  </si>
  <si>
    <t>Schodišťové stupně dusané na terén z betonu tř. C 20/25 bez potěru</t>
  </si>
  <si>
    <t>-1017827518</t>
  </si>
  <si>
    <t>1,3"spodní stupeň do 1PP</t>
  </si>
  <si>
    <t>434351145</t>
  </si>
  <si>
    <t>Zřízení bednění stupňů křivočarých schodišť</t>
  </si>
  <si>
    <t>-1531684133</t>
  </si>
  <si>
    <t>1,3*0,18"dobetonovaný spodní stupeň - schody do sklepa</t>
  </si>
  <si>
    <t>434351146</t>
  </si>
  <si>
    <t>Odstranění bednění stupňů křivočarých schodišť</t>
  </si>
  <si>
    <t>-903522803</t>
  </si>
  <si>
    <t>631351101</t>
  </si>
  <si>
    <t xml:space="preserve">Zřízení bednění hran </t>
  </si>
  <si>
    <t>143325423</t>
  </si>
  <si>
    <t>1*0,02*3+1*0,03*4+0,04*1,2*4"schody do 1PP nabetonování</t>
  </si>
  <si>
    <t>631351102</t>
  </si>
  <si>
    <t>Odstranění bednění hran</t>
  </si>
  <si>
    <t>115191937</t>
  </si>
  <si>
    <t>632451627</t>
  </si>
  <si>
    <t>Potěr pískocementový tl 20 mm stupňů a schodnic tř. C 30 běžný</t>
  </si>
  <si>
    <t>691973563</t>
  </si>
  <si>
    <t>1*0,8"schody do sklepa - horní 3 schody</t>
  </si>
  <si>
    <t>632451637</t>
  </si>
  <si>
    <t>Potěr pískocementový tl 30 mm stupňů a schodnic tř. C 30 běžný</t>
  </si>
  <si>
    <t>2057523009</t>
  </si>
  <si>
    <t>1*1,05"schody do sklepa - prostřední 4 schody</t>
  </si>
  <si>
    <t>632451647</t>
  </si>
  <si>
    <t>Potěr pískocementový tl 40 mm stupňů a schodnic tř. C 30 běžný</t>
  </si>
  <si>
    <t>804574566</t>
  </si>
  <si>
    <t>1,3*1,1"schody do 1PP - spodní točité schody</t>
  </si>
  <si>
    <t>632902211</t>
  </si>
  <si>
    <t>Příprava zatvrdlého povrchu betonových mazanin pro cementový potěr cementovým mlékem s přísadou</t>
  </si>
  <si>
    <t>135023868</t>
  </si>
  <si>
    <t>0,8+1,05+1,43"schody do 1PP</t>
  </si>
  <si>
    <t>-1566994514</t>
  </si>
  <si>
    <t>771274123</t>
  </si>
  <si>
    <t>Montáž obkladů stupnic z dlaždic protiskluzných keramických flexibilní lepidlo š do 300 mm</t>
  </si>
  <si>
    <t>28496628</t>
  </si>
  <si>
    <t>7*1+1,2"rovné stupně</t>
  </si>
  <si>
    <t>771274125</t>
  </si>
  <si>
    <t>Montáž obkladů stupnic z dlaždic protiskluzných keramických flexibilní lepidlo š do 400 mm</t>
  </si>
  <si>
    <t>-645066454</t>
  </si>
  <si>
    <t>4*1,25"točité stupně</t>
  </si>
  <si>
    <t>LSS.TCA35062</t>
  </si>
  <si>
    <t>schodovka TAURUS GRANIT 62 Sahara, 298x298x9mm</t>
  </si>
  <si>
    <t>1906908813</t>
  </si>
  <si>
    <t>13,2/0,3*1,15</t>
  </si>
  <si>
    <t>50,6*1,1 'Přepočtené koeficientem množství</t>
  </si>
  <si>
    <t>771274232</t>
  </si>
  <si>
    <t>Montáž obkladů podstupnic z dlaždic hladkých keramických flexibilní lepidlo v do 200 mm</t>
  </si>
  <si>
    <t>1492154230</t>
  </si>
  <si>
    <t>5+8,2</t>
  </si>
  <si>
    <t>59761434</t>
  </si>
  <si>
    <t>dlažba keramická slinutá hladká do interiéru i exteriéru pro vysoké mechanické namáhání přes 9 do 12ks/m2</t>
  </si>
  <si>
    <t>367804703</t>
  </si>
  <si>
    <t>13,2*0,3*1,1</t>
  </si>
  <si>
    <t>771474112</t>
  </si>
  <si>
    <t>Montáž soklíků z dlaždic keramických rovných flexibilní lepidlo v do 90 mm - řezaný</t>
  </si>
  <si>
    <t>1994040130</t>
  </si>
  <si>
    <t>2*(2,07+2,76+3,82+2,76+0,4+0,2)-1-1-0,8-0,9"1NP mč 105,106</t>
  </si>
  <si>
    <t>-20,32+148,7"skutečnost</t>
  </si>
  <si>
    <t>771474132</t>
  </si>
  <si>
    <t>Montáž soklů z dlaždic keramických schodišťových stupňovitých flexibilní lepidlo v do 90 mm - řezaný</t>
  </si>
  <si>
    <t>1591010255</t>
  </si>
  <si>
    <t>3+1,6+1,9+0,2+2,5*2"schody do sklepa</t>
  </si>
  <si>
    <t>958770001</t>
  </si>
  <si>
    <t>128,38*0,07*1,15 "Přepočtené koeficientem množství</t>
  </si>
  <si>
    <t>(3+1,6+1,9+0,2+2,5*2)*0,07*1,15"schody do sklepa</t>
  </si>
  <si>
    <t>771574113</t>
  </si>
  <si>
    <t>Montáž podlah keramických režných hladkých lepených flexibilním lepidlem do 12 ks/m2</t>
  </si>
  <si>
    <t>1875973825</t>
  </si>
  <si>
    <t>114,975"dle penetrace</t>
  </si>
  <si>
    <t>14532526</t>
  </si>
  <si>
    <t>7,6+6,5*1,5+0,5*1,2+8,23+5,9+5,9+6,54+1+38,1+17,22+8,42"1PP místn</t>
  </si>
  <si>
    <t>1,9*1,6+0,77*1,45+1,83*1,6"1PP WC muži</t>
  </si>
  <si>
    <t>1,85*1,85+1,6*1,2+1,22*1,22+1,2*1,75"WC ženy</t>
  </si>
  <si>
    <t>3,82*2,76+0,2*1+0,35*1"mč106</t>
  </si>
  <si>
    <t>1,8*1,55"inv</t>
  </si>
  <si>
    <t>1,1*0,8+1,1*0,75+1,85*1,65+2,05*1,03"WC ženy</t>
  </si>
  <si>
    <t>0,85*1,6+1,75*0,85+1,165*1,6"WC muži</t>
  </si>
  <si>
    <t>1,4*0,8-0,2*0,9"výlevka</t>
  </si>
  <si>
    <t>0,8*1,55+1,1*0,8+1,25*0,8+3,76*1,73-0,4*1,9"WC ženy</t>
  </si>
  <si>
    <t>2,65+4,93"WC muži</t>
  </si>
  <si>
    <t>3,84"výlevka</t>
  </si>
  <si>
    <t>4,6+2*1,2"podkroví</t>
  </si>
  <si>
    <t>178,965*1,08 'Přepočtené koeficientem množství</t>
  </si>
  <si>
    <t>771591111</t>
  </si>
  <si>
    <t>Podlahy penetrace podkladu</t>
  </si>
  <si>
    <t>-778141818</t>
  </si>
  <si>
    <t>114,975"dle nivelačky</t>
  </si>
  <si>
    <t>771990112</t>
  </si>
  <si>
    <t>Vyrovnání podkladu samonivelační stěrkou tl 4 mm pevnosti 30 Mpa</t>
  </si>
  <si>
    <t>540877889</t>
  </si>
  <si>
    <t>-(1,39+2,46+4,68+2,65+4,93)"2NP</t>
  </si>
  <si>
    <t>-(2,43+1,12+4,91+7,31+3,4+10,16)"1NP</t>
  </si>
  <si>
    <t>-3,2"podkroví</t>
  </si>
  <si>
    <t>776211131</t>
  </si>
  <si>
    <t>Lepení textilních pásů tkaných</t>
  </si>
  <si>
    <t>-779084759</t>
  </si>
  <si>
    <t>9,11+72,09+16,62+14,2+10,33+12,12+9,21"2NP</t>
  </si>
  <si>
    <t>5"mč102</t>
  </si>
  <si>
    <t>-152,08"původní</t>
  </si>
  <si>
    <t>4,06*2,69+4,06*3,05+3,04*3,12"podkroví</t>
  </si>
  <si>
    <t>59,96+12,34+16,53+15+10,5+12,1+4,17+9+0,9*0,5+0,55*1,2+0,6*0,95+0,4*0,9+0,1*0,8"2NP</t>
  </si>
  <si>
    <t>2,07*2,76+0,2*1,1"mč105 - čistící zona</t>
  </si>
  <si>
    <t>3,3*1,5"mč102  - čistící zona</t>
  </si>
  <si>
    <t>Mezisoučet"skutečnost</t>
  </si>
  <si>
    <t>69751014</t>
  </si>
  <si>
    <t>koberec zátěžový-vysoká zátěž, hmotnost 1820 g/m2 šíře 4 m</t>
  </si>
  <si>
    <t>-852132046</t>
  </si>
  <si>
    <t>13,99+11,99+10,32"podkroví</t>
  </si>
  <si>
    <t>72,08+0,6*0,35*2+9,11+12,12+9,21"K1 - 2NP</t>
  </si>
  <si>
    <t>10,33+14,2+16,62"K2 - 2NP</t>
  </si>
  <si>
    <t>3,4"čistící zona mč105</t>
  </si>
  <si>
    <t>143,68*0,1"ztratné chybělo v původním rozpočtu</t>
  </si>
  <si>
    <t>33,312*1,1-2,732"navýšení</t>
  </si>
  <si>
    <t>697521200</t>
  </si>
  <si>
    <t>koberec čistící zóna, střižená smyčka, vlákno Polyamide solution dyed, 870g/m2, zátěž 33, Bfl-S1, záda everfort vinyl</t>
  </si>
  <si>
    <t>-764321974</t>
  </si>
  <si>
    <t>8,4*1,1 "Přepočtené koeficientem množství</t>
  </si>
  <si>
    <t>-9,24"původní</t>
  </si>
  <si>
    <t>(2,07*2,76+0,2*1,1)*1,1"mč105 - čistící zona</t>
  </si>
  <si>
    <t>3,3*1,5*1,1"mč102  - čistící zona</t>
  </si>
  <si>
    <t>28411051</t>
  </si>
  <si>
    <t>dílce vinylové tl 2,5mm, nášlapná vrstva 0,55mm, úprava PUR, třída zátěže 23/33/42, otlak 0,05mm, R10, třída otěru T, hořlavost Bfl S1, bez ftalátů</t>
  </si>
  <si>
    <t>1837060783</t>
  </si>
  <si>
    <t>207,524*1,1 'Přepočtené koeficientem množství</t>
  </si>
  <si>
    <t>28411057</t>
  </si>
  <si>
    <t>dílce vinylové samoležící tl 5,0mm, nášlapná vrstva 0,70mm, úprava PUR, zátěž 23/34/43, otlak 0,05mm, R10, třída otěru T, hořlavost Bfl S1, bez ftalátů</t>
  </si>
  <si>
    <t>407240754</t>
  </si>
  <si>
    <t>22,676*1,1 'Přepočtené koeficientem množství</t>
  </si>
  <si>
    <t>1633816411</t>
  </si>
  <si>
    <t>776421111</t>
  </si>
  <si>
    <t>Montáž obvodových lišt lepením</t>
  </si>
  <si>
    <t>928334857</t>
  </si>
  <si>
    <t>2*(4,2+2,2+2,3+0,35+4,18+0,5+0,32+0,15+13,9+0,6+0,6)"2NP</t>
  </si>
  <si>
    <t>2*(3,31+2,165+1,56+0,2+2,9+4,18+2,76+3,9+5,47+2,76+5,36+3,1)"2NP</t>
  </si>
  <si>
    <t>-133,93"původní</t>
  </si>
  <si>
    <t>2*(2,7+4+3,1+4+3,18+3,225)-0,8*5"podkroví</t>
  </si>
  <si>
    <t>2*(4,18+0,35+2,3+13,8+0,32+2,2+4,1+2,9+4,2+1,9*5,5+3,1+5,36+2,76+5,47+3,9+2,76)-1,3*2-0,6*2-1,52-0,8*10-0,7-0,8"K1 - 2NP</t>
  </si>
  <si>
    <t>697512040</t>
  </si>
  <si>
    <t>lišta kobercová č. 25482 5,5 x 0,9 x 250 cm</t>
  </si>
  <si>
    <t>579742678</t>
  </si>
  <si>
    <t>23,96*1,1 "Přepočtené koeficientem množství</t>
  </si>
  <si>
    <t>776421711</t>
  </si>
  <si>
    <t>Vložení nařezaných pásků z podlahoviny do lišt</t>
  </si>
  <si>
    <t>482110414</t>
  </si>
  <si>
    <t>36</t>
  </si>
  <si>
    <t>-1716332127</t>
  </si>
  <si>
    <t>30,1</t>
  </si>
  <si>
    <t>59054124</t>
  </si>
  <si>
    <t>profil ukončovací pro vnější hrany obkladů hliník matně eloxovaný 11x2500mm</t>
  </si>
  <si>
    <t>421540847</t>
  </si>
  <si>
    <t>30,1*1,1 'Přepočtené koeficientem množství</t>
  </si>
  <si>
    <t>OBJEKT - Změna č.14 - Fasády</t>
  </si>
  <si>
    <t>Méněpráce - Fasády</t>
  </si>
  <si>
    <t xml:space="preserve">    62 - Úprava povrchů vnějších</t>
  </si>
  <si>
    <t>62</t>
  </si>
  <si>
    <t>Úprava povrchů vnějších</t>
  </si>
  <si>
    <t>621131121</t>
  </si>
  <si>
    <t>Penetrace akrylát-silikon vnějších podhledů nanášená ručně</t>
  </si>
  <si>
    <t>-1223328974</t>
  </si>
  <si>
    <t xml:space="preserve">-2,6*3,5"vstup do 1NP </t>
  </si>
  <si>
    <t>3,3*1,37"skutečnost</t>
  </si>
  <si>
    <t>621211031</t>
  </si>
  <si>
    <t>Montáž kontaktního zateplení vnějších podhledů z polystyrénových desek tl do 160 mm</t>
  </si>
  <si>
    <t>188126652</t>
  </si>
  <si>
    <t>-4,579</t>
  </si>
  <si>
    <t>283759520</t>
  </si>
  <si>
    <t>deska fasádní polystyrénová EPS 70 F 1000 x 500 x 160 mm</t>
  </si>
  <si>
    <t>-2076464889</t>
  </si>
  <si>
    <t>-4,579*1,02 "Přepočtené koeficientem množství</t>
  </si>
  <si>
    <t>621251101</t>
  </si>
  <si>
    <t>Příplatek k cenám kontaktního zateplení podhledů za použití tepelněizolačních zátek z polystyrenu</t>
  </si>
  <si>
    <t>1661018341</t>
  </si>
  <si>
    <t>621531031</t>
  </si>
  <si>
    <t>Tenkovrstvá silikonová zrnitá omítka tl. 3,0 mm včetně penetrace vnějších podhledů</t>
  </si>
  <si>
    <t>1199777946</t>
  </si>
  <si>
    <t>-9,1</t>
  </si>
  <si>
    <t>622211001</t>
  </si>
  <si>
    <t>Montáž kontaktního zateplení vnějších stěn z polystyrénových desek tl do 40 mm</t>
  </si>
  <si>
    <t>817048637</t>
  </si>
  <si>
    <t>-(3,4*2,4-1,48*1,2)"SV vstup - boky</t>
  </si>
  <si>
    <t>283759320</t>
  </si>
  <si>
    <t>deska fasádní polystyrénová EPS 70 F 1000 x 500 x 40 mm</t>
  </si>
  <si>
    <t>-1232232355</t>
  </si>
  <si>
    <t>-6,384*1,02 "Přepočtené koeficientem množství</t>
  </si>
  <si>
    <t>622211011</t>
  </si>
  <si>
    <t>Montáž kontaktního zateplení vnějších stěn z polystyrénových desek tl do 80 mm</t>
  </si>
  <si>
    <t>691048999</t>
  </si>
  <si>
    <t>3,4*2,4-0,8*1,97"SV vstup</t>
  </si>
  <si>
    <t>-6,584"původní</t>
  </si>
  <si>
    <t>1,37*2,85"čelní stěna vstupu SV</t>
  </si>
  <si>
    <t>283759360</t>
  </si>
  <si>
    <t>deska fasádní polystyrénová EPS 70 F 1000 x 500 x 80 mm</t>
  </si>
  <si>
    <t>-1586403858</t>
  </si>
  <si>
    <t>-6,584*1,02 "Přepočtené koeficientem množství - nahrazeno KOOLTHERM</t>
  </si>
  <si>
    <t>622211021</t>
  </si>
  <si>
    <t>Montáž kontaktního zateplení vnějších stěn z polystyrénových desek tl do 120 mm</t>
  </si>
  <si>
    <t>-662189480</t>
  </si>
  <si>
    <t>1,5*(13,01+10,7+0,5+2,13+1,35+2,13)+2,6*3-0,8*0,8*2-1,6*1,97"na ZB</t>
  </si>
  <si>
    <t>2,6*1,1+3,5*(2,6+1,65)/2+6,4*1,65-0,8*0,8*4"na stávající zdivo suterénu</t>
  </si>
  <si>
    <t>Mezisoučet"SUv</t>
  </si>
  <si>
    <t>-66,396"původní</t>
  </si>
  <si>
    <t>1,5*(10,8+10,7+0,4+1,7)+2,6*2,5+1,6*6,5+2,5*1,3+1,6*3,5+0,9*3,5/2-1,6*2-0,8*0,8*4"sokl</t>
  </si>
  <si>
    <t>283764430</t>
  </si>
  <si>
    <t>deska z extrudovaného polystyrénu  XPS vroubkovaný tl. 100 mm</t>
  </si>
  <si>
    <t>1086291249</t>
  </si>
  <si>
    <t>-9,431*1,02 "Přepočtené koeficientem množství</t>
  </si>
  <si>
    <t>622211031</t>
  </si>
  <si>
    <t>Montáž kontaktního zateplení vnějších stěn z polystyrénových desek tl do 160 mm</t>
  </si>
  <si>
    <t>76595880</t>
  </si>
  <si>
    <t>10,8*6,8+5,4*3,3-0,95*1,4-1,2*1,5*3-2,465*2,35"JV</t>
  </si>
  <si>
    <t>6,8*6,5+2,2*1,8+1,8*2,6-1,2*1,5*2-0,7*1"SV plocha</t>
  </si>
  <si>
    <t>6,8*(9,3+0,76+0,3*2+1,525*3)-0,9*1,5*6-0,88*1,2*4-1,48*1,2*2"SZ</t>
  </si>
  <si>
    <t>6,8*16,6+2*5,4+2,6*2-1,2*1,5*10-0,95*1,4*2"JZ</t>
  </si>
  <si>
    <t>Mezisoučet"plocha fasády stávající</t>
  </si>
  <si>
    <t>(3,2+9,8)*6,9"přístavba</t>
  </si>
  <si>
    <t>-(1*2,35*2+2*2,35+1,75*2,35+0,875*1,5+2*1+1,125*1,5)"otvory</t>
  </si>
  <si>
    <t>Mezisoučet"přístavba</t>
  </si>
  <si>
    <t>-394,406"původní</t>
  </si>
  <si>
    <t>6,8*9,7+1,45*2+(6,5+0,4)*7,05+2*2+3*2-1*2-1,125*1,5-2*2,35-1,125*2,35*2-0,8*1,1-1,2*1,5*2-1,25*2,2+0,75*0,6-0,8*0,9"SV</t>
  </si>
  <si>
    <t>6,8*3+(6,5+0,4)*10,2+3*10,2/2-1,75*2,35-2,485*2,3-1,2*1,5*3-0,9*1,5-0,95*1,25"JV</t>
  </si>
  <si>
    <t>(6,5+0,4)*16,85+2*5,4+3*2-1,2*1,5*10-0,95*1,4*2"JZ</t>
  </si>
  <si>
    <t>(6,5+0,4)*(9,2+0,2+1,7+1,7+1,7+0,2+0,7)+1,25*0,75-0,9*1,5*6-0,88*1,2*4-1,48*1,2*2"SZ</t>
  </si>
  <si>
    <t>Mezisoučet"nová plocha</t>
  </si>
  <si>
    <t>-(16,85+3+10,2+9,7+7,05+9,2+0,2+1,7+1,7+0,2+0,7)*0,5</t>
  </si>
  <si>
    <t>Mezisoučet"z toho zateplení vatou</t>
  </si>
  <si>
    <t>283759520.1</t>
  </si>
  <si>
    <t>1426885181</t>
  </si>
  <si>
    <t>-26,284*1,02 "Přepočtené koeficientem množství</t>
  </si>
  <si>
    <t>622212051</t>
  </si>
  <si>
    <t>Montáž kontaktního zateplení vnějšího ostění hl. špalety do 400 mm z polystyrenu tl do 40 mm</t>
  </si>
  <si>
    <t>1617874346</t>
  </si>
  <si>
    <t>-2*(1,45+1,2)"otvor do vstupu</t>
  </si>
  <si>
    <t>-(2,1*2+1,1)"dveře ve vstupu</t>
  </si>
  <si>
    <t>283764390</t>
  </si>
  <si>
    <t>deska z extrudovaného polystyrénu vroubkovaný tl. 40 mm</t>
  </si>
  <si>
    <t>-1233183932</t>
  </si>
  <si>
    <t>-10,6*0,45 "Přepočtené koeficientem množství</t>
  </si>
  <si>
    <t>622511111</t>
  </si>
  <si>
    <t>Tenkovrstvá akrylátová mozaiková střednězrnná omítka včetně penetrace vnějších stěn</t>
  </si>
  <si>
    <t>-51682824</t>
  </si>
  <si>
    <t>66,396"plocha soklu</t>
  </si>
  <si>
    <t>0,84*3*6*0,1" v soklu špalety</t>
  </si>
  <si>
    <t>Součet"dle specifikace 10 v pohledech</t>
  </si>
  <si>
    <t>67,908*-1 'Přepočtené koeficientem množství</t>
  </si>
  <si>
    <t>622531011</t>
  </si>
  <si>
    <t>Tenkovrstvá silikonová zrnitá omítka tl. 1,5 mm včetně penetrace vnějších stěn</t>
  </si>
  <si>
    <t>-510370420</t>
  </si>
  <si>
    <t>(1*2+2,35*4+2*2,35+2+1,75+2*2,35+(0,875+2*1,5)+(2*1+2)+(1,125+2*1,5))*0,16"špalety přístavby</t>
  </si>
  <si>
    <t>77,035*-1 'Přepočtené koeficientem množství</t>
  </si>
  <si>
    <t>622531031</t>
  </si>
  <si>
    <t>Tenkovrstvá silikonová zrnitá omítka tl. 3,0 mm včetně penetrace vnějších stěn</t>
  </si>
  <si>
    <t>-708067525</t>
  </si>
  <si>
    <t>-366,584"původní</t>
  </si>
  <si>
    <t>(6,5)*7,05+2*2+3*2-0,8*1,1-1,2*1,5*2-1,25*2,2+0,75*0,6-0,8*0,9+0,16*(1,2*2+1,5*4+1,1*2+0,8+0,9*2)"SV</t>
  </si>
  <si>
    <t>(6,5)*10,2+3*10,2/2-1,2*1,5*3-0,95*1,25+0,16*(1,5*6+1,2*3+1,25*2+0,95)"JV</t>
  </si>
  <si>
    <t>(6,5)*16,85+2*5,4+3*2-1,2*1,5*10-0,95*1,4*2+0,16*(1,5*20+1,2*10+0,95*2+1,4*4)"JZ</t>
  </si>
  <si>
    <t>(6,5)*(9,2+0,2+1,7+1,7+1,7+0,2+0,7)+1,25*0,75-0,9*1,5*6-0,88*1,2*4-1,48*1,2*2+0,16*(1,5*12+0,9*6+1,2*12+0,88*4+1,48*2)"SZ</t>
  </si>
  <si>
    <t>Mezisoučet"fasáda</t>
  </si>
  <si>
    <t>-22,055</t>
  </si>
  <si>
    <t>Mezisoučet"dekorativní prvky</t>
  </si>
  <si>
    <t>-12,058</t>
  </si>
  <si>
    <t>Mezisoučet"oblouky</t>
  </si>
  <si>
    <t>1,5*(10,8+10,7+0,4+1,7)+2,6*2,5+1,6*6,5+2,5*1,3+1,6*3,5+0,9*3,5/2-1,6*2-0,8*0,8*6+1,3*0,9+0,9*3,5/2+0,8*0,1*3*6+0,1*(2*2+1,6)"sokl</t>
  </si>
  <si>
    <t>Mezisoučet"provedeno na soklu pod imitaci - barva šedá</t>
  </si>
  <si>
    <t>Součet"skutečnost fasády - sokl barva šedá  - jinak barva žlutá</t>
  </si>
  <si>
    <t xml:space="preserve">Vícepráce - Fasády </t>
  </si>
  <si>
    <t>621531001</t>
  </si>
  <si>
    <t>Tenkovrstvá silikonová zrnitá omítka tl. 1,0 mm včetně penetrace vnějších podhledů</t>
  </si>
  <si>
    <t>917885325</t>
  </si>
  <si>
    <t>3,3*1,37*2"skutečnost - dvě vrstvy</t>
  </si>
  <si>
    <t>622142001</t>
  </si>
  <si>
    <t>Potažení vnějších stěn sklovláknitým pletivem vtlačeným do tenkovrstvé hmoty</t>
  </si>
  <si>
    <t>-604486027</t>
  </si>
  <si>
    <t>2,8*3,3-1,08*2,1+2,8*3,3-1,4*1,17+(0,72*1,2)*2"boky vstupu</t>
  </si>
  <si>
    <t>1,5*(1,5+1,185+1,19+1,07+0,66+2,7+1,5)"další vstva perlinky na terase</t>
  </si>
  <si>
    <t>28376803</t>
  </si>
  <si>
    <t>deska fenolická tepelně izolační fasádní λ=0,020 tl 50mm</t>
  </si>
  <si>
    <t>-892528670</t>
  </si>
  <si>
    <t>1,37*2,85*1,05"čelní stěna vstupu SV - nahrazka původní</t>
  </si>
  <si>
    <t>622221031</t>
  </si>
  <si>
    <t>Montáž kontaktního zateplení vnějších stěn lepením a mechanickým kotvením desek z minerální vlny s podélnou orientací vláken tl do 160 mm</t>
  </si>
  <si>
    <t>-1219625101</t>
  </si>
  <si>
    <t>(16,85+3+10,2+9,7+7,05+9,2+0,2+1,7+1,7+0,2+0,7)*0,5</t>
  </si>
  <si>
    <t>63151538</t>
  </si>
  <si>
    <t>deska tepelně izolační minerální kontaktních fasád podélné vlákno λ=0,036 tl 160mm</t>
  </si>
  <si>
    <t>568786898</t>
  </si>
  <si>
    <t>30,25*1,02 'Přepočtené koeficientem množství</t>
  </si>
  <si>
    <t>622211201</t>
  </si>
  <si>
    <t>Montáž kontaktního zateplení  z polystyrenových desek ve 2 vrstvách celkové tloušťky do 200 mm</t>
  </si>
  <si>
    <t>2081223000</t>
  </si>
  <si>
    <t>0,15*(6,2*4)+0,3*0,9*6"SZ</t>
  </si>
  <si>
    <t>0,3*(1,2*2+1,3)"SV</t>
  </si>
  <si>
    <t>0,3*(1,2*3+0,95+2,4)"JV</t>
  </si>
  <si>
    <t>0,15*(13,1*4)"JZ</t>
  </si>
  <si>
    <t>Součet"dekorativní římsy dle ozn.5 v pohledech</t>
  </si>
  <si>
    <t>-16,395"původní</t>
  </si>
  <si>
    <t>0,15*(13,1*4)+(2*3+5,4)*0,3"JZ</t>
  </si>
  <si>
    <t>0,3*(1,2*2+1,3+0,8)"SV</t>
  </si>
  <si>
    <t>28376404.1</t>
  </si>
  <si>
    <t>deska z polystyrénu XPS, hrana rovná a strukturovaný povrch λ=0,033 m3</t>
  </si>
  <si>
    <t>-24878142</t>
  </si>
  <si>
    <t>3,66*0,02*1</t>
  </si>
  <si>
    <t>0,073*1,02 "Přepočtené koeficientem množství</t>
  </si>
  <si>
    <t>622212001</t>
  </si>
  <si>
    <t>Montáž kontaktního zateplení vnějšího ostění hl. špalety do 200 mm z polystyrenu tl do 40 mm (bez dodávky TI - okna jsou v lícu zdiva, TI přetažena z plochy)</t>
  </si>
  <si>
    <t>811074802</t>
  </si>
  <si>
    <t>0,84*4*6" v SUv</t>
  </si>
  <si>
    <t>2*(0,95+1,4+(1,2+1,5)*3+2,465/2+2,35)"JV</t>
  </si>
  <si>
    <t>2*((1,2+1,5)*2+(0,7+1))"SV plocha</t>
  </si>
  <si>
    <t>2*((0,9+1,5)*6+(0,88+1,2)*4+(1,48+1,2)*2)"SZ</t>
  </si>
  <si>
    <t>2*((1,2+1,5)*10+(0,95+1,4)*2)"JZ</t>
  </si>
  <si>
    <t>(1*2+2,35*4+2*2,35+2+1,75+2*2,35+2*(0,875+1,5)+2*(1+2)+2*(1,125+1,5))"otvory přístavby</t>
  </si>
  <si>
    <t>Mezisoučet"</t>
  </si>
  <si>
    <t>-222,535"původní</t>
  </si>
  <si>
    <t>2*((1,2+1,5)*2+(0,7+1)+1+2+2+2,35+2+2+1+1+1,125+1,5)+2,1*2+1,1+1,48+1,2*2"SV</t>
  </si>
  <si>
    <t>2*(0,95+1,4+(1,2+1,5)*3+2,465/2+2,35+2,35+1,75+0,9+1,5)"JV</t>
  </si>
  <si>
    <t>0,8*4*2" v soklu přístavby</t>
  </si>
  <si>
    <t>622531001</t>
  </si>
  <si>
    <t>Tenkovrstvá silikonová zrnitá omítka tl. 1,0 mm včetně penetrace vnějších stěn</t>
  </si>
  <si>
    <t>1420617969</t>
  </si>
  <si>
    <t>6,8*9,7+1,45*2-1*2-1,125*1,5-2*2,35-1,125*2,35*2"SV</t>
  </si>
  <si>
    <t>6,8*3-1,75*2,35-0,9*1,5"JV</t>
  </si>
  <si>
    <t>(1,75+2,35*8+2+1,125*2+(0,9+2*1,5)+(2*1+2)+(1,125+2*1,5))*0,16"špalety přístavby</t>
  </si>
  <si>
    <t>3,3*1,37"podhled vstupu</t>
  </si>
  <si>
    <t>0,4*(1,08+2,1*2+1,2*2+1,48)"špalety vstupu</t>
  </si>
  <si>
    <t>Mezisoučet"vstup</t>
  </si>
  <si>
    <t>1,5*32*0,16*2*3,14/4"zaoblení polystyrénu ve špaletě</t>
  </si>
  <si>
    <t>Součet"dvě vrstvy</t>
  </si>
  <si>
    <t>136,52*2 'Přepočtené koeficientem množství</t>
  </si>
  <si>
    <t>784661601</t>
  </si>
  <si>
    <t>Dekorační technika imitace betonu - sokl objektu</t>
  </si>
  <si>
    <t>1425272003</t>
  </si>
  <si>
    <t>1,5*(10,8+10,7+0,4)+2,6*2,5+1,6*6,5+2,5*1,3+1,6*3,5+0,9*3,5/2-1,6*2-0,8*0,8*6+1,3*0,9+0,9*3,5/2+0,8*0,1*3*6+0,1*(2*2+1,6)"sokl</t>
  </si>
  <si>
    <t>OBJEKT - Změna č.15 - Ústřední vytápění</t>
  </si>
  <si>
    <t>Méněpráce - Ústřední vytápění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</si>
  <si>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</si>
  <si>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</si>
  <si>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</si>
  <si>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</si>
  <si>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</si>
  <si>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</si>
  <si>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-116613891</t>
  </si>
  <si>
    <t>734261412</t>
  </si>
  <si>
    <t>Šroubení regulační radiátorové rohové G 1/2 bez vypouštění</t>
  </si>
  <si>
    <t>-568421952</t>
  </si>
  <si>
    <t>998734102</t>
  </si>
  <si>
    <t>Přesun hmot tonážní pro armatury v objektech v do 12 m</t>
  </si>
  <si>
    <t>143840587</t>
  </si>
  <si>
    <t>998734181</t>
  </si>
  <si>
    <t>Příplatek k přesunu hmot tonážní 734 prováděný bez použití mechanizace</t>
  </si>
  <si>
    <t>-2085766218</t>
  </si>
  <si>
    <t>735</t>
  </si>
  <si>
    <t>Ústřední vytápění - otopná tělesa</t>
  </si>
  <si>
    <t>734221683</t>
  </si>
  <si>
    <t>Termostatická hlavice kapalinová PN 10 do 110°C s vestavěným čidlem</t>
  </si>
  <si>
    <t>-1022995775</t>
  </si>
  <si>
    <t>735152453</t>
  </si>
  <si>
    <t>Otopné těleso panelové VK dvoudeskové 1 přídavná přestupní plocha výška/délka 500/600 mm výkon 670 W</t>
  </si>
  <si>
    <t>-478249863</t>
  </si>
  <si>
    <t>-2,85"původní</t>
  </si>
  <si>
    <t>2*0,95"1PP</t>
  </si>
  <si>
    <t>735152472</t>
  </si>
  <si>
    <t>Otopné těleso panelové VK dvoudeskové 1 přídavná přestupní plocha výška/délka 600/500 mm výkon 644 W</t>
  </si>
  <si>
    <t>520023242</t>
  </si>
  <si>
    <t>2*0,95"2NP</t>
  </si>
  <si>
    <t>735152593</t>
  </si>
  <si>
    <t>Otopné těleso panelové VK dvoudeskové 2 přídavné přestupní plochy výška/délka 900/600mm výkon 1388 W</t>
  </si>
  <si>
    <t>1306998333</t>
  </si>
  <si>
    <t>1*0,95"1NP</t>
  </si>
  <si>
    <t>735159210</t>
  </si>
  <si>
    <t>Montáž otopných těles panelových dvouřadých délky do 1140 mm</t>
  </si>
  <si>
    <t>-685452258</t>
  </si>
  <si>
    <t>735159220</t>
  </si>
  <si>
    <t>Montáž otopných těles panelových dvouřadých délky do 1500 mm</t>
  </si>
  <si>
    <t>-1751260708</t>
  </si>
  <si>
    <t>735159230</t>
  </si>
  <si>
    <t>Montáž otopných těles panelových dvouřadých délky do 1980 mm</t>
  </si>
  <si>
    <t>2118214316</t>
  </si>
  <si>
    <t>998735102</t>
  </si>
  <si>
    <t>Přesun hmot tonážní pro otopná tělesa v objektech v do 12 m</t>
  </si>
  <si>
    <t>881671746</t>
  </si>
  <si>
    <t>998735181</t>
  </si>
  <si>
    <t>Příplatek k přesunu hmot tonážní 735 prováděný bez použití mechanizace</t>
  </si>
  <si>
    <t>663966602</t>
  </si>
  <si>
    <t>Vícepráce - Ústřední vytápění</t>
  </si>
  <si>
    <t xml:space="preserve">    733 - Ústřední vytápění - rozvodné potrubí</t>
  </si>
  <si>
    <t>-1269439876</t>
  </si>
  <si>
    <t>65*0,95</t>
  </si>
  <si>
    <t>28377094</t>
  </si>
  <si>
    <t>izolace tepelná potrubí z pěnového polyetylenu 15 x 9 mm</t>
  </si>
  <si>
    <t>1007856844</t>
  </si>
  <si>
    <t>61,75</t>
  </si>
  <si>
    <t>96532531</t>
  </si>
  <si>
    <t>559581196</t>
  </si>
  <si>
    <t>733</t>
  </si>
  <si>
    <t>Ústřední vytápění - rozvodné potrubí</t>
  </si>
  <si>
    <t>733222202</t>
  </si>
  <si>
    <t>Potrubí měděné polotvrdé spojované tvrdým pájením D 15x1</t>
  </si>
  <si>
    <t>1935640890</t>
  </si>
  <si>
    <t>-299,25"původní</t>
  </si>
  <si>
    <t>380*0,95"nová</t>
  </si>
  <si>
    <t>733291101</t>
  </si>
  <si>
    <t>Zkouška těsnosti potrubí měděné do D 35x1,5</t>
  </si>
  <si>
    <t>326385116</t>
  </si>
  <si>
    <t>998733102</t>
  </si>
  <si>
    <t>Přesun hmot tonážní pro rozvody potrubí v objektech v do 12 m</t>
  </si>
  <si>
    <t>-1416003740</t>
  </si>
  <si>
    <t>998733181</t>
  </si>
  <si>
    <t>Příplatek k přesunu hmot tonážní 733 prováděný bez použití mechanizace</t>
  </si>
  <si>
    <t>-184012412</t>
  </si>
  <si>
    <t>734221682</t>
  </si>
  <si>
    <t>Termostatická hlavice kapalinová PN 10 do 110°C otopných těles VK</t>
  </si>
  <si>
    <t>1719642340</t>
  </si>
  <si>
    <t>-40*0,95"původní</t>
  </si>
  <si>
    <t>59*0,95"nové</t>
  </si>
  <si>
    <t>734261402</t>
  </si>
  <si>
    <t>Armatura připojovací rohová G 1/2x18 PN 10 do 110°C radiátorů typu VK</t>
  </si>
  <si>
    <t>663849394</t>
  </si>
  <si>
    <t>735151452</t>
  </si>
  <si>
    <t>Otopné těleso panelové dvoudeskové 1 přídavná přestupní plocha výška/délka 500/500 mm výkon 559 W</t>
  </si>
  <si>
    <t>-1875783717</t>
  </si>
  <si>
    <t>1*0,95"2NP</t>
  </si>
  <si>
    <t>735151572</t>
  </si>
  <si>
    <t>Otopné těleso panelové dvoudeskové 2 přídavné přestupní plochy výška/délka 600/500 mm výkon 840 W</t>
  </si>
  <si>
    <t>1560028327</t>
  </si>
  <si>
    <t>0,95"1PP</t>
  </si>
  <si>
    <t>735152374</t>
  </si>
  <si>
    <t>Otopné těleso panelové VK dvoudeskové bez přídavné přestupní plochy výška/délka 600/700mm výkon 685W</t>
  </si>
  <si>
    <t>1481530302</t>
  </si>
  <si>
    <t>735152452</t>
  </si>
  <si>
    <t>Otopné těleso panelové VK dvoudeskové 1 přídavná přestupní plocha výška/délka 500/500 mm výkon 559 W</t>
  </si>
  <si>
    <t>-1848709577</t>
  </si>
  <si>
    <t>1*0,95"1PP</t>
  </si>
  <si>
    <t>1*0,95"3NP</t>
  </si>
  <si>
    <t>735152473</t>
  </si>
  <si>
    <t>Otopné těleso panelové VK dvoudeskové 1 přídavná přestupní plocha výška/délka 600/600 mm výkon 773 W</t>
  </si>
  <si>
    <t>1161299248</t>
  </si>
  <si>
    <t>735152476</t>
  </si>
  <si>
    <t>Otopné těleso panelové VK dvoudeskové 1 přídavná přestupní plocha výška/délka 600/90 mm výkon 1159 W</t>
  </si>
  <si>
    <t>1449831498</t>
  </si>
  <si>
    <t>0,95"1NP</t>
  </si>
  <si>
    <t>735152555</t>
  </si>
  <si>
    <t>Otopné těleso panelové VK dvoudeskové 2 přídavné přestupní plochy výška/délka 500/800mm výkon 1162 W</t>
  </si>
  <si>
    <t>1623345117</t>
  </si>
  <si>
    <t>2*0,95"3NP</t>
  </si>
  <si>
    <t>735152573</t>
  </si>
  <si>
    <t>Otopné těleso panelové VK dvoudeskové 2 přídavné přestupní plochy výška/délka 600/600mm výkon 1007 W</t>
  </si>
  <si>
    <t>2093501024</t>
  </si>
  <si>
    <t>(2+1)*0,95"3NP</t>
  </si>
  <si>
    <t>735152574</t>
  </si>
  <si>
    <t>Otopné těleso panelové VK dvoudeskové 2 přídavné přestupní plochy výška/délka 600/700mm výkon 1175 W</t>
  </si>
  <si>
    <t>2065430586</t>
  </si>
  <si>
    <t>-3,8"původní</t>
  </si>
  <si>
    <t>3*0,95"1NP</t>
  </si>
  <si>
    <t>735152575</t>
  </si>
  <si>
    <t>Otopné těleso panelové VK dvoudeskové 2 přídavné přestupní plochy výška/délka 600/800mm výkon 1343 W</t>
  </si>
  <si>
    <t>-672373683</t>
  </si>
  <si>
    <t>735152578</t>
  </si>
  <si>
    <t>Otopné těleso panelové VK dvoudeskové 2 přídavné přestupní plochy výška/délka 600/1100mm výkon 1847W</t>
  </si>
  <si>
    <t>1901620826</t>
  </si>
  <si>
    <t>-3*0,95"původní</t>
  </si>
  <si>
    <t>735152579</t>
  </si>
  <si>
    <t>Otopné těleso panelové VK dvoudeskové 2 přídavné přestupní plochy výška/délka 600/1200mm výkon 2015W</t>
  </si>
  <si>
    <t>-1162830431</t>
  </si>
  <si>
    <t>735152580</t>
  </si>
  <si>
    <t>Otopné těleso panelové VK dvoudeskové 2 přídavné přestupní plochy výška/délka 600/1400mm výkon 2351W</t>
  </si>
  <si>
    <t>-111329253</t>
  </si>
  <si>
    <t>735152691</t>
  </si>
  <si>
    <t>Otopné těleso panelové VK třídeskové 3 přídavné přestupní plochy výška/délka 900/400 mm výkon 1331 W</t>
  </si>
  <si>
    <t>-276534669</t>
  </si>
  <si>
    <t>735152699</t>
  </si>
  <si>
    <t>Otopné těleso panelové VK třídeskové 3 přídavné přestupní plochy výška/délka 900/1200mm výkon 3994 W</t>
  </si>
  <si>
    <t>-664164120</t>
  </si>
  <si>
    <t>0,95"3NP</t>
  </si>
  <si>
    <t>OBJEKT - Změna č.16 - Obvodové výplně otvorů + vnitřní AL stěny</t>
  </si>
  <si>
    <t>Méněpráce - Obvodové výplně otvorů + vnitřní AL stěny</t>
  </si>
  <si>
    <t>-2*0,95*1,2"započteni v bytě</t>
  </si>
  <si>
    <t>1,2*1,5"chybělo ve výkazu</t>
  </si>
  <si>
    <t>611305220R</t>
  </si>
  <si>
    <t>okno dřevěné dvoukřídlé otvíravé a sklápěcí 95x120 cm - dle ozn 35</t>
  </si>
  <si>
    <t>-1835650585</t>
  </si>
  <si>
    <t>-2"započteno v bytě</t>
  </si>
  <si>
    <t>55341157R11</t>
  </si>
  <si>
    <t>dveře AL prosklené včetně rám, kování  a úpravy prosklené výplně s PO - komplet dle ozn. 46/L</t>
  </si>
  <si>
    <t>982992088</t>
  </si>
  <si>
    <t>Součet" v PD byly 2x jsou pouze 1x a ještě trochu jiné</t>
  </si>
  <si>
    <t>55341157R1</t>
  </si>
  <si>
    <t>dveře AL prosklené včetně rám, kování  a úpravy prosklené výplně s PO - komplet dle ozn. 7/P,19L</t>
  </si>
  <si>
    <t>-1004855044</t>
  </si>
  <si>
    <t>767640221</t>
  </si>
  <si>
    <t>Montáž dveří ocelových vchodových dvoukřídlových bez nadsvětlíku včetně rámu - dle ozn.1L</t>
  </si>
  <si>
    <t>57825871</t>
  </si>
  <si>
    <t>553411600</t>
  </si>
  <si>
    <t>dveře ocelové exteriérové zateplené  dvoukřídlé 160 x 197 cm včetně zárubně a povrchové úpravy RAL - komplet dle ozn.1L</t>
  </si>
  <si>
    <t>497561416</t>
  </si>
  <si>
    <t>Vícepráce - Obvodové výplně otvorů + vnitřní AL stěny</t>
  </si>
  <si>
    <t>611305840R</t>
  </si>
  <si>
    <t>okno dřevěné dvoukřídlové otvíravé a sklápěcí  120x150 cm ozn.12</t>
  </si>
  <si>
    <t>1588383372</t>
  </si>
  <si>
    <t>-1"ve výkazu PSV 1ks a v rozpočtu</t>
  </si>
  <si>
    <t>2"skutečnost na stavbě i na výkrese</t>
  </si>
  <si>
    <t>766622212</t>
  </si>
  <si>
    <t>Montáž plastových oken plochy do 1 m2 pevných s rámem do zdiva</t>
  </si>
  <si>
    <t>1554148278</t>
  </si>
  <si>
    <t>1"nové okno do ve schodišti</t>
  </si>
  <si>
    <t>61140015R8</t>
  </si>
  <si>
    <t>okno dřevěné jednokřídlé otvíravé a vyklápěcí pravé 80 x 110 cm</t>
  </si>
  <si>
    <t>-1425562136</t>
  </si>
  <si>
    <t>766660451R</t>
  </si>
  <si>
    <t>Montáž vchodových dveří dvoukřídlových bez nadsvětlíku do zdiva</t>
  </si>
  <si>
    <t>586508702</t>
  </si>
  <si>
    <t>6117311R9</t>
  </si>
  <si>
    <t>dveře dřevěné kazetové vstupní dvoukřídlé včetně kování  - komlet dle 1/L</t>
  </si>
  <si>
    <t>-2146941554</t>
  </si>
  <si>
    <t>55341157R12</t>
  </si>
  <si>
    <t>dveře AL prosklené včetně rám, kování  a úpravy prosklené výplně s PO - komplet dle ozn. 46/L - dle skutečné velikosti</t>
  </si>
  <si>
    <t>2088961133</t>
  </si>
  <si>
    <t>1"původní</t>
  </si>
  <si>
    <t>Součet" nahrazení dveří 46/L</t>
  </si>
  <si>
    <t>55341157R9</t>
  </si>
  <si>
    <t>dveře AL prosklené včetně rám, kování  a úpravy prosklené výplně s PO - komplet dle ozn. 7/P,19L - dle skutečné velikosti</t>
  </si>
  <si>
    <t>-1437143413</t>
  </si>
  <si>
    <t>OBJEKT - Změna č.17 - Parapety</t>
  </si>
  <si>
    <t>Méněpráce - Parapety</t>
  </si>
  <si>
    <t>766694111</t>
  </si>
  <si>
    <t>Montáž parapetních desek dřevěných nebo plastových šířky do 30 cm délky do 1,0 m</t>
  </si>
  <si>
    <t>-773840037</t>
  </si>
  <si>
    <t>-13"1PP</t>
  </si>
  <si>
    <t>-1"2NP</t>
  </si>
  <si>
    <t>2"1PP</t>
  </si>
  <si>
    <t>1"2NP</t>
  </si>
  <si>
    <t>6079410R</t>
  </si>
  <si>
    <t>deska parapetní plastová vnitřní bílá š.200mm</t>
  </si>
  <si>
    <t>1485537734</t>
  </si>
  <si>
    <t>60794106R</t>
  </si>
  <si>
    <t>deska parapetní plastová bílá š.300mm</t>
  </si>
  <si>
    <t>-158193239</t>
  </si>
  <si>
    <t>607941210</t>
  </si>
  <si>
    <t>koncovka PVC k parapetním deskám 600 mm</t>
  </si>
  <si>
    <t>1467946513</t>
  </si>
  <si>
    <t>766694112</t>
  </si>
  <si>
    <t>Montáž parapetních desek dřevěných nebo plastových šířky do 30 cm délky do 1,6 m</t>
  </si>
  <si>
    <t>1612791084</t>
  </si>
  <si>
    <t>-(1+3+1+1)"2NP</t>
  </si>
  <si>
    <t>-249630204</t>
  </si>
  <si>
    <t>-830981476</t>
  </si>
  <si>
    <t>9784038</t>
  </si>
  <si>
    <t>60794106R2</t>
  </si>
  <si>
    <t>deska parapetní plastová bílá š.400mm</t>
  </si>
  <si>
    <t>1588105724</t>
  </si>
  <si>
    <t>60794106R1</t>
  </si>
  <si>
    <t>deska parapetní plastová bílá š.500mm</t>
  </si>
  <si>
    <t>2016886330</t>
  </si>
  <si>
    <t>-892991717</t>
  </si>
  <si>
    <t>-185675164</t>
  </si>
  <si>
    <t>60794106R3</t>
  </si>
  <si>
    <t>-924636594</t>
  </si>
  <si>
    <t>-1861650536</t>
  </si>
  <si>
    <t>Vícepráce - Parapety</t>
  </si>
  <si>
    <t>766694113</t>
  </si>
  <si>
    <t>Montáž parapetních desek dřevěných nebo plastových šířky do 30 cm délky do 2,6 m</t>
  </si>
  <si>
    <t>1353395697</t>
  </si>
  <si>
    <t>766694114</t>
  </si>
  <si>
    <t>Montáž parapetních desek dřevěných nebo plastových šířky do 30 cm délky přes 2,6 m</t>
  </si>
  <si>
    <t>-199183582</t>
  </si>
  <si>
    <t>1"3NP</t>
  </si>
  <si>
    <t>766694121</t>
  </si>
  <si>
    <t>Montáž parapetních desek dřevěných nebo plastových šířky přes 30 cm délky do 1,0 m</t>
  </si>
  <si>
    <t>1316488242</t>
  </si>
  <si>
    <t>-1"1PP</t>
  </si>
  <si>
    <t>-5"1NP</t>
  </si>
  <si>
    <t>-3"2NP</t>
  </si>
  <si>
    <t>-1"podkroví</t>
  </si>
  <si>
    <t>11+2+1"1PP</t>
  </si>
  <si>
    <t>2+2"1NP</t>
  </si>
  <si>
    <t>5+1"2NP</t>
  </si>
  <si>
    <t>766694122</t>
  </si>
  <si>
    <t>Montáž parapetních dřevěných nebo plastových šířky přes 30 cm délky do 1,6 m</t>
  </si>
  <si>
    <t>130857772</t>
  </si>
  <si>
    <t>-(3+1+1)"1NP</t>
  </si>
  <si>
    <t>1+3+3"1NP</t>
  </si>
  <si>
    <t>1+1+3+4"2NP</t>
  </si>
  <si>
    <t>60794106</t>
  </si>
  <si>
    <t>deska parapetní dřevotřísková vnitřní 450x1000mm</t>
  </si>
  <si>
    <t>263956641</t>
  </si>
  <si>
    <t>(11*1+1,2+0,9*2+1,4+0,9*5)*1,05</t>
  </si>
  <si>
    <t>60794106.1</t>
  </si>
  <si>
    <t>deska parapetní smrk masiv včetně bílý nátěr - vnitřní 450x1000mm</t>
  </si>
  <si>
    <t>1980011114</t>
  </si>
  <si>
    <t>(3*1,2+2*0,9+4*1,2+2*0,9)*1,05</t>
  </si>
  <si>
    <t>60794105</t>
  </si>
  <si>
    <t>deska parapetní dřevotřísková vnitřní 350 - 400 x1000mm</t>
  </si>
  <si>
    <t>673402348</t>
  </si>
  <si>
    <t>(2*1+1,2*1)*1,05</t>
  </si>
  <si>
    <t>60794105.1</t>
  </si>
  <si>
    <t>deska parapetní smrk masiv včetně bílý nátěr - vnitřní 380x1000mm</t>
  </si>
  <si>
    <t>-662152222</t>
  </si>
  <si>
    <t>(1+3*1,2+3*1,2+0,95*2)*1,05</t>
  </si>
  <si>
    <t>60794101</t>
  </si>
  <si>
    <t>deska parapetní dřevotřísková vnitřní 200x1000mm</t>
  </si>
  <si>
    <t>1770194669</t>
  </si>
  <si>
    <t>(0,8*2+0,9+2+1,125)*1,1</t>
  </si>
  <si>
    <t>782632111</t>
  </si>
  <si>
    <t>Montáž obkladu parapetů z pravoúhlých desek z tvrdého kamene do lepidla tl do 25 mm</t>
  </si>
  <si>
    <t>-1231805984</t>
  </si>
  <si>
    <t>0,25*1,5"parapet</t>
  </si>
  <si>
    <t>583870R</t>
  </si>
  <si>
    <t>obklad parapetů - gramit tl 20mm - 250*1500mm</t>
  </si>
  <si>
    <t>-1241225923</t>
  </si>
  <si>
    <t>0,952380952380952*1,05 'Přepočtené koeficientem množství</t>
  </si>
  <si>
    <t>998782102</t>
  </si>
  <si>
    <t>Přesun hmot tonážní pro obklady kamenné v objektech v do 12 m</t>
  </si>
  <si>
    <t>-1718426845</t>
  </si>
  <si>
    <t>OBJEKT - Změna č.18 - Zábradlí vnější</t>
  </si>
  <si>
    <t xml:space="preserve">Méněpráce - Zábradlí </t>
  </si>
  <si>
    <t>76712-07</t>
  </si>
  <si>
    <t>Dodávka + montáž zábradlí terasy dle ozn.Z10 - kompletní prvek včetně povrchové úpravy</t>
  </si>
  <si>
    <t>-1865363733</t>
  </si>
  <si>
    <t>-14"původní</t>
  </si>
  <si>
    <t>12,8"skutečnost</t>
  </si>
  <si>
    <t xml:space="preserve">Vícepráce - Zábradlí </t>
  </si>
  <si>
    <t>76712-06</t>
  </si>
  <si>
    <t>Dodávka + montáž zábradlí terasy  dle ozn.Z02 - kompletní prvek včetně povrchové úpravy</t>
  </si>
  <si>
    <t>bm</t>
  </si>
  <si>
    <t>485723191</t>
  </si>
  <si>
    <t>-25,5"původní</t>
  </si>
  <si>
    <t>31,5"skutečnost</t>
  </si>
  <si>
    <t>OBJEKT- Změna č.19 - Terasa 1NP</t>
  </si>
  <si>
    <t xml:space="preserve">Méněpráce - Terasa 1NP </t>
  </si>
  <si>
    <t>315321511</t>
  </si>
  <si>
    <t>Půdní zeď ze ŽB tř. C 20/25 bez výztuže</t>
  </si>
  <si>
    <t>796588742</t>
  </si>
  <si>
    <t>315351121</t>
  </si>
  <si>
    <t>Zřízení oboustranného bednění půdních nebo štítových nadzákladových zdí</t>
  </si>
  <si>
    <t>-1643995186</t>
  </si>
  <si>
    <t>315351122</t>
  </si>
  <si>
    <t>Odstranění oboustranného bednění půdních nebo štítových nadzákladových zdí</t>
  </si>
  <si>
    <t>637684304</t>
  </si>
  <si>
    <t>712331111</t>
  </si>
  <si>
    <t>Provedení povlakové krytiny střech do 10° podkladní vrstvy pásy na sucho samolepící</t>
  </si>
  <si>
    <t>729366269</t>
  </si>
  <si>
    <t>-(10,98*1,74+3,05*9)"terasa 1NP - P7 - vodorovná</t>
  </si>
  <si>
    <t>628662810</t>
  </si>
  <si>
    <t>podkladní pás asfaltový SBS modifikovaný za studena samolepící se samolepícímy přesahy tl. 3 mm</t>
  </si>
  <si>
    <t>968815995</t>
  </si>
  <si>
    <t>-46,555*1,15 "Přepočtené koeficientem množství</t>
  </si>
  <si>
    <t>712341559</t>
  </si>
  <si>
    <t>Provedení povlakové krytiny střech do 10° pásy NAIP přitavením v plné ploše</t>
  </si>
  <si>
    <t>-2141512430</t>
  </si>
  <si>
    <t>-(8,2+9)*0,3"na zdivu - svislá</t>
  </si>
  <si>
    <t>Mezisoučet"vrchní terasa</t>
  </si>
  <si>
    <t>62852254.3</t>
  </si>
  <si>
    <t>274873183</t>
  </si>
  <si>
    <t>(10,98*1,74+3,05*9)*1,15"terasa 1NP - P7 - vodorovná</t>
  </si>
  <si>
    <t>((10,98+9)*0,15)*1,15"na obrubě - svislá</t>
  </si>
  <si>
    <t>((8,2+9)*0,3)*1,15"na zdivu - svislá</t>
  </si>
  <si>
    <t>Mezisoučet"parozábrana terasa</t>
  </si>
  <si>
    <t>(2*(2,4+9)*0,5+2,7*9,3+2)*1,15"střecha</t>
  </si>
  <si>
    <t>107,206*1,15 "Přepočtené koeficientem množství</t>
  </si>
  <si>
    <t>-(123,287-107,206)"chyba množství 2x koeficent</t>
  </si>
  <si>
    <t>62852258</t>
  </si>
  <si>
    <t>pásy s modifikovaným asfaltem tl. 5,2 mm vložka polyesterové rouno barevný minerální hrubozrnný posyp</t>
  </si>
  <si>
    <t>1069318728</t>
  </si>
  <si>
    <t>-(10,98*1,74+3,05*9)*1,15"terasa 1NP - P7 - vodorovná</t>
  </si>
  <si>
    <t>-(8,2+9)*0,3*1,15"na zdivu - svislá</t>
  </si>
  <si>
    <t>Mezisoučet"vrchní</t>
  </si>
  <si>
    <t>-610215913</t>
  </si>
  <si>
    <t>1584402467</t>
  </si>
  <si>
    <t>283764240</t>
  </si>
  <si>
    <t>deska z extrudovaného polystyrénu  XPS tl. 140 mm</t>
  </si>
  <si>
    <t>258615945</t>
  </si>
  <si>
    <t>-47,486 "Přepočtené koeficientem množství</t>
  </si>
  <si>
    <t>607911200</t>
  </si>
  <si>
    <t>profil podkladový 9552  48/35 mm</t>
  </si>
  <si>
    <t>2027098409</t>
  </si>
  <si>
    <t>-((11,2/0,5+1)*3+6*1,25+1,74*17)*1,02</t>
  </si>
  <si>
    <t>607911100</t>
  </si>
  <si>
    <t>prkno terasové TWISON O-TERRACE profil 9555 140/28 mm</t>
  </si>
  <si>
    <t>-1616128287</t>
  </si>
  <si>
    <t>-51,51/0,14*1,02</t>
  </si>
  <si>
    <t>Vícepráce - Terasa 1NP</t>
  </si>
  <si>
    <t>712363005</t>
  </si>
  <si>
    <t xml:space="preserve">Provedení povlakové krytiny střech do 10° z fólie PVC </t>
  </si>
  <si>
    <t>918698000</t>
  </si>
  <si>
    <t>10,98*1,74+3,05*9"terasa 1NP - P7 - vodorovná</t>
  </si>
  <si>
    <t>(8,2+9)*0,3"na zdivu - svislá</t>
  </si>
  <si>
    <t>Mezisoučet"terasa - 1NP</t>
  </si>
  <si>
    <t>283220120</t>
  </si>
  <si>
    <t>fólie hydroizolační střešní tl 1,5 mm š 1300 mm šedá</t>
  </si>
  <si>
    <t>725061809</t>
  </si>
  <si>
    <t>51,715*1,15 "Přepočtené koeficientem množství</t>
  </si>
  <si>
    <t>712363361</t>
  </si>
  <si>
    <t>Povlakové krytiny střech do 10° z tvarovaných poplastovaných lišt délky 2 m tmelící lišta rš 70 mm</t>
  </si>
  <si>
    <t>1716711231</t>
  </si>
  <si>
    <t>(17)"ukončení folie na stěně pod soklem</t>
  </si>
  <si>
    <t>712363352</t>
  </si>
  <si>
    <t>Povlakové krytiny střech do 10° z tvarovaných poplastovaných lišt délky 2 m koutová lišta vnitřní rš 100 mm</t>
  </si>
  <si>
    <t>317180585</t>
  </si>
  <si>
    <t>712363357</t>
  </si>
  <si>
    <t>Povlakové krytiny střech do 10° z tvarovaných poplastovaných lišt délky 2 m okapnice široká rš 250 mm</t>
  </si>
  <si>
    <t>-502815248</t>
  </si>
  <si>
    <t>26"místo okapnice K3 - okapnice odečtena změnovém listu klempířských konstrukcí</t>
  </si>
  <si>
    <t>712391171</t>
  </si>
  <si>
    <t>Provedení povlakové krytiny střech do 10° podkladní textilní vrstvy</t>
  </si>
  <si>
    <t>-92727310</t>
  </si>
  <si>
    <t>712391172</t>
  </si>
  <si>
    <t>Provedení povlakové krytiny střech do 10° ochranné textilní vrstvy</t>
  </si>
  <si>
    <t>860986638</t>
  </si>
  <si>
    <t>(10,98*1,74+3,05*9)*0,25"terasa 1NP - P7 - vodorovná</t>
  </si>
  <si>
    <t>Mezisoučet"terasa - 1NP - podložka pod terče 25% plochy</t>
  </si>
  <si>
    <t>69311068</t>
  </si>
  <si>
    <t>geotextilie netkaná PP 300g/m2</t>
  </si>
  <si>
    <t>478247901</t>
  </si>
  <si>
    <t>(51,715+11,639)*1,2</t>
  </si>
  <si>
    <t>28376820</t>
  </si>
  <si>
    <t>deska fenolická tepelně izolační podlahová λ=0,020 tl 80mm</t>
  </si>
  <si>
    <t>-363781768</t>
  </si>
  <si>
    <t>61198142</t>
  </si>
  <si>
    <t>terasový hranol 45x70mm exotická dřevina</t>
  </si>
  <si>
    <t>1209268975</t>
  </si>
  <si>
    <t>((11,2/0,5+1)*3+6*1,25+1,74*17)*1,02</t>
  </si>
  <si>
    <t>61198132</t>
  </si>
  <si>
    <t>terasový profil dřevěný jemná drážka tl 21mm massaranduba</t>
  </si>
  <si>
    <t>126967123</t>
  </si>
  <si>
    <t>51,51*1,05</t>
  </si>
  <si>
    <t>přeceněno na  CÚ 2020/I</t>
  </si>
  <si>
    <t>příloha č.1 - nabídka zhotovitele</t>
  </si>
  <si>
    <t>nově oceněno v CÚ 2020/I</t>
  </si>
  <si>
    <t>nově oceněno metodicky správně…tj. nahrazena celá nová skladba, NE pouze záměna desky (původní deska nebyla v SOD specifikována - problémový odpočet)</t>
  </si>
  <si>
    <t>příloha č.5 - nabídka zhotovitele</t>
  </si>
  <si>
    <t>přílha č.6 sedátko + mísa  -  ceny z netu</t>
  </si>
  <si>
    <t xml:space="preserve">Byla použita položka v CÚ 2016/II, protože po konzultaci s ÚRS tato položka omylem vypadla z ceníků a bude opět dodána v následných aktualizacích....Dle názoru žadatele je pro doklad ceny je lepší použít starší databázi ÚRS než složitě vytvářet nejasnou kalkulaci. </t>
  </si>
  <si>
    <t>Příloha č.7 - dodávka splachovače z netu + cena za montáž (montáž je součástí položky URS)</t>
  </si>
  <si>
    <t>Cena je dle SOD, takto to zhotovitel kalkuloval v součtu s dodávkou okenních výplní. Cena obsahuje i dodávku a montáž parotěsných a paropropustných pásek.</t>
  </si>
  <si>
    <t xml:space="preserve">položka opravena na skutečnost, původně bylo chybné </t>
  </si>
  <si>
    <t>cena opravena na cenu dle SOD</t>
  </si>
  <si>
    <t>příloha č.3 - cena z netu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</si>
</sst>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4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4" t="s">
        <v>5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36" t="s">
        <v>13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37" t="s">
        <v>15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9">
        <f>ROUND(AG94,2)</f>
        <v>478814.38</v>
      </c>
      <c r="AL26" s="240"/>
      <c r="AM26" s="240"/>
      <c r="AN26" s="240"/>
      <c r="AO26" s="240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41" t="s">
        <v>31</v>
      </c>
      <c r="M28" s="241"/>
      <c r="N28" s="241"/>
      <c r="O28" s="241"/>
      <c r="P28" s="241"/>
      <c r="Q28" s="29"/>
      <c r="R28" s="29"/>
      <c r="S28" s="29"/>
      <c r="T28" s="29"/>
      <c r="U28" s="29"/>
      <c r="V28" s="29"/>
      <c r="W28" s="241" t="s">
        <v>32</v>
      </c>
      <c r="X28" s="241"/>
      <c r="Y28" s="241"/>
      <c r="Z28" s="241"/>
      <c r="AA28" s="241"/>
      <c r="AB28" s="241"/>
      <c r="AC28" s="241"/>
      <c r="AD28" s="241"/>
      <c r="AE28" s="241"/>
      <c r="AF28" s="29"/>
      <c r="AG28" s="29"/>
      <c r="AH28" s="29"/>
      <c r="AI28" s="29"/>
      <c r="AJ28" s="29"/>
      <c r="AK28" s="241" t="s">
        <v>33</v>
      </c>
      <c r="AL28" s="241"/>
      <c r="AM28" s="241"/>
      <c r="AN28" s="241"/>
      <c r="AO28" s="241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226">
        <v>0.21</v>
      </c>
      <c r="M29" s="227"/>
      <c r="N29" s="227"/>
      <c r="O29" s="227"/>
      <c r="P29" s="227"/>
      <c r="W29" s="228">
        <f>ROUND(AZ94, 2)</f>
        <v>478814.38</v>
      </c>
      <c r="X29" s="227"/>
      <c r="Y29" s="227"/>
      <c r="Z29" s="227"/>
      <c r="AA29" s="227"/>
      <c r="AB29" s="227"/>
      <c r="AC29" s="227"/>
      <c r="AD29" s="227"/>
      <c r="AE29" s="227"/>
      <c r="AK29" s="228">
        <f>ROUND(AV94, 2)</f>
        <v>100551.02</v>
      </c>
      <c r="AL29" s="227"/>
      <c r="AM29" s="227"/>
      <c r="AN29" s="227"/>
      <c r="AO29" s="227"/>
      <c r="AR29" s="34"/>
    </row>
    <row r="30" spans="1:71" s="3" customFormat="1" ht="14.45" customHeight="1">
      <c r="B30" s="34"/>
      <c r="F30" s="26" t="s">
        <v>36</v>
      </c>
      <c r="L30" s="226">
        <v>0.15</v>
      </c>
      <c r="M30" s="227"/>
      <c r="N30" s="227"/>
      <c r="O30" s="227"/>
      <c r="P30" s="227"/>
      <c r="W30" s="228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8">
        <f>ROUND(AW94, 2)</f>
        <v>0</v>
      </c>
      <c r="AL30" s="227"/>
      <c r="AM30" s="227"/>
      <c r="AN30" s="227"/>
      <c r="AO30" s="227"/>
      <c r="AR30" s="34"/>
    </row>
    <row r="31" spans="1:71" s="3" customFormat="1" ht="14.45" hidden="1" customHeight="1">
      <c r="B31" s="34"/>
      <c r="F31" s="26" t="s">
        <v>37</v>
      </c>
      <c r="L31" s="226">
        <v>0.21</v>
      </c>
      <c r="M31" s="227"/>
      <c r="N31" s="227"/>
      <c r="O31" s="227"/>
      <c r="P31" s="227"/>
      <c r="W31" s="228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8">
        <v>0</v>
      </c>
      <c r="AL31" s="227"/>
      <c r="AM31" s="227"/>
      <c r="AN31" s="227"/>
      <c r="AO31" s="227"/>
      <c r="AR31" s="34"/>
    </row>
    <row r="32" spans="1:71" s="3" customFormat="1" ht="14.45" hidden="1" customHeight="1">
      <c r="B32" s="34"/>
      <c r="F32" s="26" t="s">
        <v>38</v>
      </c>
      <c r="L32" s="226">
        <v>0.15</v>
      </c>
      <c r="M32" s="227"/>
      <c r="N32" s="227"/>
      <c r="O32" s="227"/>
      <c r="P32" s="227"/>
      <c r="W32" s="228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8">
        <v>0</v>
      </c>
      <c r="AL32" s="227"/>
      <c r="AM32" s="227"/>
      <c r="AN32" s="227"/>
      <c r="AO32" s="227"/>
      <c r="AR32" s="34"/>
    </row>
    <row r="33" spans="1:57" s="3" customFormat="1" ht="14.45" hidden="1" customHeight="1">
      <c r="B33" s="34"/>
      <c r="F33" s="26" t="s">
        <v>39</v>
      </c>
      <c r="L33" s="226">
        <v>0</v>
      </c>
      <c r="M33" s="227"/>
      <c r="N33" s="227"/>
      <c r="O33" s="227"/>
      <c r="P33" s="227"/>
      <c r="W33" s="228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8">
        <v>0</v>
      </c>
      <c r="AL33" s="227"/>
      <c r="AM33" s="227"/>
      <c r="AN33" s="227"/>
      <c r="AO33" s="227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32" t="s">
        <v>42</v>
      </c>
      <c r="Y35" s="230"/>
      <c r="Z35" s="230"/>
      <c r="AA35" s="230"/>
      <c r="AB35" s="230"/>
      <c r="AC35" s="37"/>
      <c r="AD35" s="37"/>
      <c r="AE35" s="37"/>
      <c r="AF35" s="37"/>
      <c r="AG35" s="37"/>
      <c r="AH35" s="37"/>
      <c r="AI35" s="37"/>
      <c r="AJ35" s="37"/>
      <c r="AK35" s="229">
        <f>SUM(AK26:AK33)</f>
        <v>579365.4</v>
      </c>
      <c r="AL35" s="230"/>
      <c r="AM35" s="230"/>
      <c r="AN35" s="230"/>
      <c r="AO35" s="231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DOTZL2-SO01</v>
      </c>
      <c r="AR84" s="48"/>
    </row>
    <row r="85" spans="1:91" s="5" customFormat="1" ht="36.950000000000003" customHeight="1">
      <c r="B85" s="49"/>
      <c r="C85" s="50" t="s">
        <v>14</v>
      </c>
      <c r="L85" s="223" t="str">
        <f>K6</f>
        <v>ZL2 - SO 01 - OBJEKT BEZ BYTU - Stavební úpravy a přístavba komunitního centra BÉTEL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33" t="str">
        <f>IF(AN8= "","",AN8)</f>
        <v>3.6.2020</v>
      </c>
      <c r="AN87" s="23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10" t="str">
        <f>IF(E17="","",E17)</f>
        <v xml:space="preserve"> </v>
      </c>
      <c r="AN89" s="211"/>
      <c r="AO89" s="211"/>
      <c r="AP89" s="211"/>
      <c r="AQ89" s="29"/>
      <c r="AR89" s="30"/>
      <c r="AS89" s="206" t="s">
        <v>50</v>
      </c>
      <c r="AT89" s="20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10" t="str">
        <f>IF(E20="","",E20)</f>
        <v xml:space="preserve"> </v>
      </c>
      <c r="AN90" s="211"/>
      <c r="AO90" s="211"/>
      <c r="AP90" s="211"/>
      <c r="AQ90" s="29"/>
      <c r="AR90" s="30"/>
      <c r="AS90" s="208"/>
      <c r="AT90" s="20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8"/>
      <c r="AT91" s="20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5" t="s">
        <v>51</v>
      </c>
      <c r="D92" s="213"/>
      <c r="E92" s="213"/>
      <c r="F92" s="213"/>
      <c r="G92" s="213"/>
      <c r="H92" s="57"/>
      <c r="I92" s="214" t="s">
        <v>52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2" t="s">
        <v>53</v>
      </c>
      <c r="AH92" s="213"/>
      <c r="AI92" s="213"/>
      <c r="AJ92" s="213"/>
      <c r="AK92" s="213"/>
      <c r="AL92" s="213"/>
      <c r="AM92" s="213"/>
      <c r="AN92" s="214" t="s">
        <v>54</v>
      </c>
      <c r="AO92" s="213"/>
      <c r="AP92" s="215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1">
        <f>ROUND(AG95+AG98+AG101+AG104+AG107+AG110+AG113+AG116+AG119+AG122+AG125+AG128+AG131+AG134+AG137,2)</f>
        <v>478814.38</v>
      </c>
      <c r="AH94" s="221"/>
      <c r="AI94" s="221"/>
      <c r="AJ94" s="221"/>
      <c r="AK94" s="221"/>
      <c r="AL94" s="221"/>
      <c r="AM94" s="221"/>
      <c r="AN94" s="222">
        <f t="shared" ref="AN94:AN139" si="0">SUM(AG94,AT94)</f>
        <v>579365.4</v>
      </c>
      <c r="AO94" s="222"/>
      <c r="AP94" s="222"/>
      <c r="AQ94" s="69" t="s">
        <v>1</v>
      </c>
      <c r="AR94" s="65"/>
      <c r="AS94" s="70">
        <f>ROUND(AS95+AS98+AS101+AS104+AS107+AS110+AS113+AS116+AS119+AS122+AS125+AS128+AS131+AS134+AS137,2)</f>
        <v>0</v>
      </c>
      <c r="AT94" s="71">
        <f t="shared" ref="AT94:AT139" si="1">ROUND(SUM(AV94:AW94),2)</f>
        <v>100551.02</v>
      </c>
      <c r="AU94" s="72">
        <f>ROUND(AU95+AU98+AU101+AU104+AU107+AU110+AU113+AU116+AU119+AU122+AU125+AU128+AU131+AU134+AU137,5)</f>
        <v>915.30981999999995</v>
      </c>
      <c r="AV94" s="71">
        <f>ROUND(AZ94*L29,2)</f>
        <v>100551.02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ROUND(AZ95+AZ98+AZ101+AZ104+AZ107+AZ110+AZ113+AZ116+AZ119+AZ122+AZ125+AZ128+AZ131+AZ134+AZ137,2)</f>
        <v>478814.38</v>
      </c>
      <c r="BA94" s="71">
        <f>ROUND(BA95+BA98+BA101+BA104+BA107+BA110+BA113+BA116+BA119+BA122+BA125+BA128+BA131+BA134+BA137,2)</f>
        <v>0</v>
      </c>
      <c r="BB94" s="71">
        <f>ROUND(BB95+BB98+BB101+BB104+BB107+BB110+BB113+BB116+BB119+BB122+BB125+BB128+BB131+BB134+BB137,2)</f>
        <v>0</v>
      </c>
      <c r="BC94" s="71">
        <f>ROUND(BC95+BC98+BC101+BC104+BC107+BC110+BC113+BC116+BC119+BC122+BC125+BC128+BC131+BC134+BC137,2)</f>
        <v>0</v>
      </c>
      <c r="BD94" s="73">
        <f>ROUND(BD95+BD98+BD101+BD104+BD107+BD110+BD113+BD116+BD119+BD122+BD125+BD128+BD131+BD134+BD137,2)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63" customHeight="1">
      <c r="B95" s="76"/>
      <c r="C95" s="77"/>
      <c r="D95" s="204" t="s">
        <v>74</v>
      </c>
      <c r="E95" s="204"/>
      <c r="F95" s="204"/>
      <c r="G95" s="204"/>
      <c r="H95" s="204"/>
      <c r="I95" s="78"/>
      <c r="J95" s="204" t="s">
        <v>75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18">
        <f>ROUND(SUM(AG96:AG97),2)</f>
        <v>27613.09</v>
      </c>
      <c r="AH95" s="217"/>
      <c r="AI95" s="217"/>
      <c r="AJ95" s="217"/>
      <c r="AK95" s="217"/>
      <c r="AL95" s="217"/>
      <c r="AM95" s="217"/>
      <c r="AN95" s="216">
        <f t="shared" si="0"/>
        <v>33411.839999999997</v>
      </c>
      <c r="AO95" s="217"/>
      <c r="AP95" s="217"/>
      <c r="AQ95" s="79" t="s">
        <v>76</v>
      </c>
      <c r="AR95" s="76"/>
      <c r="AS95" s="80">
        <f>ROUND(SUM(AS96:AS97),2)</f>
        <v>0</v>
      </c>
      <c r="AT95" s="81">
        <f t="shared" si="1"/>
        <v>5798.75</v>
      </c>
      <c r="AU95" s="82">
        <f>ROUND(SUM(AU96:AU97),5)</f>
        <v>207.27076</v>
      </c>
      <c r="AV95" s="81">
        <f>ROUND(AZ95*L29,2)</f>
        <v>5798.75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ROUND(SUM(AZ96:AZ97),2)</f>
        <v>27613.09</v>
      </c>
      <c r="BA95" s="81">
        <f>ROUND(SUM(BA96:BA97),2)</f>
        <v>0</v>
      </c>
      <c r="BB95" s="81">
        <f>ROUND(SUM(BB96:BB97),2)</f>
        <v>0</v>
      </c>
      <c r="BC95" s="81">
        <f>ROUND(SUM(BC96:BC97),2)</f>
        <v>0</v>
      </c>
      <c r="BD95" s="83">
        <f>ROUND(SUM(BD96:BD97),2)</f>
        <v>0</v>
      </c>
      <c r="BS95" s="84" t="s">
        <v>69</v>
      </c>
      <c r="BT95" s="84" t="s">
        <v>77</v>
      </c>
      <c r="BU95" s="84" t="s">
        <v>71</v>
      </c>
      <c r="BV95" s="84" t="s">
        <v>72</v>
      </c>
      <c r="BW95" s="84" t="s">
        <v>78</v>
      </c>
      <c r="BX95" s="84" t="s">
        <v>4</v>
      </c>
      <c r="CL95" s="84" t="s">
        <v>1</v>
      </c>
      <c r="CM95" s="84" t="s">
        <v>79</v>
      </c>
    </row>
    <row r="96" spans="1:91" s="4" customFormat="1" ht="23.25" customHeight="1">
      <c r="A96" s="85" t="s">
        <v>80</v>
      </c>
      <c r="B96" s="48"/>
      <c r="C96" s="10"/>
      <c r="D96" s="10"/>
      <c r="E96" s="205" t="s">
        <v>81</v>
      </c>
      <c r="F96" s="205"/>
      <c r="G96" s="205"/>
      <c r="H96" s="205"/>
      <c r="I96" s="205"/>
      <c r="J96" s="10"/>
      <c r="K96" s="205" t="s">
        <v>82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19">
        <f>'Méněpráce - Podhledy - Sá...'!J32</f>
        <v>-145110.20000000001</v>
      </c>
      <c r="AH96" s="220"/>
      <c r="AI96" s="220"/>
      <c r="AJ96" s="220"/>
      <c r="AK96" s="220"/>
      <c r="AL96" s="220"/>
      <c r="AM96" s="220"/>
      <c r="AN96" s="219">
        <f t="shared" si="0"/>
        <v>-175583.34000000003</v>
      </c>
      <c r="AO96" s="220"/>
      <c r="AP96" s="220"/>
      <c r="AQ96" s="86" t="s">
        <v>83</v>
      </c>
      <c r="AR96" s="48"/>
      <c r="AS96" s="87">
        <v>0</v>
      </c>
      <c r="AT96" s="88">
        <f t="shared" si="1"/>
        <v>-30473.14</v>
      </c>
      <c r="AU96" s="89">
        <f>'Méněpráce - Podhledy - Sá...'!P128</f>
        <v>0</v>
      </c>
      <c r="AV96" s="88">
        <f>'Méněpráce - Podhledy - Sá...'!J35</f>
        <v>-30473.14</v>
      </c>
      <c r="AW96" s="88">
        <f>'Méněpráce - Podhledy - Sá...'!J36</f>
        <v>0</v>
      </c>
      <c r="AX96" s="88">
        <f>'Méněpráce - Podhledy - Sá...'!J37</f>
        <v>0</v>
      </c>
      <c r="AY96" s="88">
        <f>'Méněpráce - Podhledy - Sá...'!J38</f>
        <v>0</v>
      </c>
      <c r="AZ96" s="88">
        <f>'Méněpráce - Podhledy - Sá...'!F35</f>
        <v>-145110.20000000001</v>
      </c>
      <c r="BA96" s="88">
        <f>'Méněpráce - Podhledy - Sá...'!F36</f>
        <v>0</v>
      </c>
      <c r="BB96" s="88">
        <f>'Méněpráce - Podhledy - Sá...'!F37</f>
        <v>0</v>
      </c>
      <c r="BC96" s="88">
        <f>'Méněpráce - Podhledy - Sá...'!F38</f>
        <v>0</v>
      </c>
      <c r="BD96" s="90">
        <f>'Méněpráce - Podhledy - Sá...'!F39</f>
        <v>0</v>
      </c>
      <c r="BT96" s="24" t="s">
        <v>79</v>
      </c>
      <c r="BV96" s="24" t="s">
        <v>72</v>
      </c>
      <c r="BW96" s="24" t="s">
        <v>84</v>
      </c>
      <c r="BX96" s="24" t="s">
        <v>78</v>
      </c>
      <c r="CL96" s="24" t="s">
        <v>1</v>
      </c>
    </row>
    <row r="97" spans="1:91" s="4" customFormat="1" ht="16.5" customHeight="1">
      <c r="A97" s="85" t="s">
        <v>80</v>
      </c>
      <c r="B97" s="48"/>
      <c r="C97" s="10"/>
      <c r="D97" s="10"/>
      <c r="E97" s="205" t="s">
        <v>85</v>
      </c>
      <c r="F97" s="205"/>
      <c r="G97" s="205"/>
      <c r="H97" s="205"/>
      <c r="I97" s="205"/>
      <c r="J97" s="10"/>
      <c r="K97" s="205" t="s">
        <v>86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19">
        <f>'Vícepráce - Podhledy - Sá...'!J32</f>
        <v>172723.29</v>
      </c>
      <c r="AH97" s="220"/>
      <c r="AI97" s="220"/>
      <c r="AJ97" s="220"/>
      <c r="AK97" s="220"/>
      <c r="AL97" s="220"/>
      <c r="AM97" s="220"/>
      <c r="AN97" s="219">
        <f t="shared" si="0"/>
        <v>208995.18</v>
      </c>
      <c r="AO97" s="220"/>
      <c r="AP97" s="220"/>
      <c r="AQ97" s="86" t="s">
        <v>83</v>
      </c>
      <c r="AR97" s="48"/>
      <c r="AS97" s="87">
        <v>0</v>
      </c>
      <c r="AT97" s="88">
        <f t="shared" si="1"/>
        <v>36271.89</v>
      </c>
      <c r="AU97" s="89">
        <f>'Vícepráce - Podhledy - Sá...'!P125</f>
        <v>207.27075599999998</v>
      </c>
      <c r="AV97" s="88">
        <f>'Vícepráce - Podhledy - Sá...'!J35</f>
        <v>36271.89</v>
      </c>
      <c r="AW97" s="88">
        <f>'Vícepráce - Podhledy - Sá...'!J36</f>
        <v>0</v>
      </c>
      <c r="AX97" s="88">
        <f>'Vícepráce - Podhledy - Sá...'!J37</f>
        <v>0</v>
      </c>
      <c r="AY97" s="88">
        <f>'Vícepráce - Podhledy - Sá...'!J38</f>
        <v>0</v>
      </c>
      <c r="AZ97" s="88">
        <f>'Vícepráce - Podhledy - Sá...'!F35</f>
        <v>172723.29</v>
      </c>
      <c r="BA97" s="88">
        <f>'Vícepráce - Podhledy - Sá...'!F36</f>
        <v>0</v>
      </c>
      <c r="BB97" s="88">
        <f>'Vícepráce - Podhledy - Sá...'!F37</f>
        <v>0</v>
      </c>
      <c r="BC97" s="88">
        <f>'Vícepráce - Podhledy - Sá...'!F38</f>
        <v>0</v>
      </c>
      <c r="BD97" s="90">
        <f>'Vícepráce - Podhledy - Sá...'!F39</f>
        <v>0</v>
      </c>
      <c r="BT97" s="24" t="s">
        <v>79</v>
      </c>
      <c r="BV97" s="24" t="s">
        <v>72</v>
      </c>
      <c r="BW97" s="24" t="s">
        <v>87</v>
      </c>
      <c r="BX97" s="24" t="s">
        <v>78</v>
      </c>
      <c r="CL97" s="24" t="s">
        <v>1</v>
      </c>
    </row>
    <row r="98" spans="1:91" s="7" customFormat="1" ht="50.25" customHeight="1">
      <c r="B98" s="76"/>
      <c r="C98" s="77"/>
      <c r="D98" s="204" t="s">
        <v>88</v>
      </c>
      <c r="E98" s="204"/>
      <c r="F98" s="204"/>
      <c r="G98" s="204"/>
      <c r="H98" s="204"/>
      <c r="I98" s="78"/>
      <c r="J98" s="204" t="s">
        <v>89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18">
        <f>ROUND(SUM(AG99:AG100),2)</f>
        <v>117048.98</v>
      </c>
      <c r="AH98" s="217"/>
      <c r="AI98" s="217"/>
      <c r="AJ98" s="217"/>
      <c r="AK98" s="217"/>
      <c r="AL98" s="217"/>
      <c r="AM98" s="217"/>
      <c r="AN98" s="216">
        <f t="shared" si="0"/>
        <v>141629.26999999999</v>
      </c>
      <c r="AO98" s="217"/>
      <c r="AP98" s="217"/>
      <c r="AQ98" s="79" t="s">
        <v>76</v>
      </c>
      <c r="AR98" s="76"/>
      <c r="AS98" s="80">
        <f>ROUND(SUM(AS99:AS100),2)</f>
        <v>0</v>
      </c>
      <c r="AT98" s="81">
        <f t="shared" si="1"/>
        <v>24580.29</v>
      </c>
      <c r="AU98" s="82">
        <f>ROUND(SUM(AU99:AU100),5)</f>
        <v>307.40490999999997</v>
      </c>
      <c r="AV98" s="81">
        <f>ROUND(AZ98*L29,2)</f>
        <v>24580.29</v>
      </c>
      <c r="AW98" s="81">
        <f>ROUND(BA98*L30,2)</f>
        <v>0</v>
      </c>
      <c r="AX98" s="81">
        <f>ROUND(BB98*L29,2)</f>
        <v>0</v>
      </c>
      <c r="AY98" s="81">
        <f>ROUND(BC98*L30,2)</f>
        <v>0</v>
      </c>
      <c r="AZ98" s="81">
        <f>ROUND(SUM(AZ99:AZ100),2)</f>
        <v>117048.98</v>
      </c>
      <c r="BA98" s="81">
        <f>ROUND(SUM(BA99:BA100),2)</f>
        <v>0</v>
      </c>
      <c r="BB98" s="81">
        <f>ROUND(SUM(BB99:BB100),2)</f>
        <v>0</v>
      </c>
      <c r="BC98" s="81">
        <f>ROUND(SUM(BC99:BC100),2)</f>
        <v>0</v>
      </c>
      <c r="BD98" s="83">
        <f>ROUND(SUM(BD99:BD100),2)</f>
        <v>0</v>
      </c>
      <c r="BS98" s="84" t="s">
        <v>69</v>
      </c>
      <c r="BT98" s="84" t="s">
        <v>77</v>
      </c>
      <c r="BU98" s="84" t="s">
        <v>71</v>
      </c>
      <c r="BV98" s="84" t="s">
        <v>72</v>
      </c>
      <c r="BW98" s="84" t="s">
        <v>90</v>
      </c>
      <c r="BX98" s="84" t="s">
        <v>4</v>
      </c>
      <c r="CL98" s="84" t="s">
        <v>1</v>
      </c>
      <c r="CM98" s="84" t="s">
        <v>79</v>
      </c>
    </row>
    <row r="99" spans="1:91" s="4" customFormat="1" ht="23.25" customHeight="1">
      <c r="A99" s="85" t="s">
        <v>80</v>
      </c>
      <c r="B99" s="48"/>
      <c r="C99" s="10"/>
      <c r="D99" s="10"/>
      <c r="E99" s="205" t="s">
        <v>81</v>
      </c>
      <c r="F99" s="205"/>
      <c r="G99" s="205"/>
      <c r="H99" s="205"/>
      <c r="I99" s="205"/>
      <c r="J99" s="10"/>
      <c r="K99" s="205" t="s">
        <v>91</v>
      </c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19">
        <f>'Méněpráce - SDK - ostatní'!J32</f>
        <v>-148343.76</v>
      </c>
      <c r="AH99" s="220"/>
      <c r="AI99" s="220"/>
      <c r="AJ99" s="220"/>
      <c r="AK99" s="220"/>
      <c r="AL99" s="220"/>
      <c r="AM99" s="220"/>
      <c r="AN99" s="219">
        <f t="shared" si="0"/>
        <v>-179495.95</v>
      </c>
      <c r="AO99" s="220"/>
      <c r="AP99" s="220"/>
      <c r="AQ99" s="86" t="s">
        <v>83</v>
      </c>
      <c r="AR99" s="48"/>
      <c r="AS99" s="87">
        <v>0</v>
      </c>
      <c r="AT99" s="88">
        <f t="shared" si="1"/>
        <v>-31152.19</v>
      </c>
      <c r="AU99" s="89">
        <f>'Méněpráce - SDK - ostatní'!P122</f>
        <v>0</v>
      </c>
      <c r="AV99" s="88">
        <f>'Méněpráce - SDK - ostatní'!J35</f>
        <v>-31152.19</v>
      </c>
      <c r="AW99" s="88">
        <f>'Méněpráce - SDK - ostatní'!J36</f>
        <v>0</v>
      </c>
      <c r="AX99" s="88">
        <f>'Méněpráce - SDK - ostatní'!J37</f>
        <v>0</v>
      </c>
      <c r="AY99" s="88">
        <f>'Méněpráce - SDK - ostatní'!J38</f>
        <v>0</v>
      </c>
      <c r="AZ99" s="88">
        <f>'Méněpráce - SDK - ostatní'!F35</f>
        <v>-148343.76</v>
      </c>
      <c r="BA99" s="88">
        <f>'Méněpráce - SDK - ostatní'!F36</f>
        <v>0</v>
      </c>
      <c r="BB99" s="88">
        <f>'Méněpráce - SDK - ostatní'!F37</f>
        <v>0</v>
      </c>
      <c r="BC99" s="88">
        <f>'Méněpráce - SDK - ostatní'!F38</f>
        <v>0</v>
      </c>
      <c r="BD99" s="90">
        <f>'Méněpráce - SDK - ostatní'!F39</f>
        <v>0</v>
      </c>
      <c r="BT99" s="24" t="s">
        <v>79</v>
      </c>
      <c r="BV99" s="24" t="s">
        <v>72</v>
      </c>
      <c r="BW99" s="24" t="s">
        <v>92</v>
      </c>
      <c r="BX99" s="24" t="s">
        <v>90</v>
      </c>
      <c r="CL99" s="24" t="s">
        <v>1</v>
      </c>
    </row>
    <row r="100" spans="1:91" s="4" customFormat="1" ht="16.5" customHeight="1">
      <c r="A100" s="85" t="s">
        <v>80</v>
      </c>
      <c r="B100" s="48"/>
      <c r="C100" s="10"/>
      <c r="D100" s="10"/>
      <c r="E100" s="205" t="s">
        <v>85</v>
      </c>
      <c r="F100" s="205"/>
      <c r="G100" s="205"/>
      <c r="H100" s="205"/>
      <c r="I100" s="205"/>
      <c r="J100" s="10"/>
      <c r="K100" s="205" t="s">
        <v>91</v>
      </c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19">
        <f>'Vícepráce - SDK - ostatní'!J32</f>
        <v>265392.74</v>
      </c>
      <c r="AH100" s="220"/>
      <c r="AI100" s="220"/>
      <c r="AJ100" s="220"/>
      <c r="AK100" s="220"/>
      <c r="AL100" s="220"/>
      <c r="AM100" s="220"/>
      <c r="AN100" s="219">
        <f t="shared" si="0"/>
        <v>321125.21999999997</v>
      </c>
      <c r="AO100" s="220"/>
      <c r="AP100" s="220"/>
      <c r="AQ100" s="86" t="s">
        <v>83</v>
      </c>
      <c r="AR100" s="48"/>
      <c r="AS100" s="87">
        <v>0</v>
      </c>
      <c r="AT100" s="88">
        <f t="shared" si="1"/>
        <v>55732.480000000003</v>
      </c>
      <c r="AU100" s="89">
        <f>'Vícepráce - SDK - ostatní'!P125</f>
        <v>307.40491300000002</v>
      </c>
      <c r="AV100" s="88">
        <f>'Vícepráce - SDK - ostatní'!J35</f>
        <v>55732.480000000003</v>
      </c>
      <c r="AW100" s="88">
        <f>'Vícepráce - SDK - ostatní'!J36</f>
        <v>0</v>
      </c>
      <c r="AX100" s="88">
        <f>'Vícepráce - SDK - ostatní'!J37</f>
        <v>0</v>
      </c>
      <c r="AY100" s="88">
        <f>'Vícepráce - SDK - ostatní'!J38</f>
        <v>0</v>
      </c>
      <c r="AZ100" s="88">
        <f>'Vícepráce - SDK - ostatní'!F35</f>
        <v>265392.74</v>
      </c>
      <c r="BA100" s="88">
        <f>'Vícepráce - SDK - ostatní'!F36</f>
        <v>0</v>
      </c>
      <c r="BB100" s="88">
        <f>'Vícepráce - SDK - ostatní'!F37</f>
        <v>0</v>
      </c>
      <c r="BC100" s="88">
        <f>'Vícepráce - SDK - ostatní'!F38</f>
        <v>0</v>
      </c>
      <c r="BD100" s="90">
        <f>'Vícepráce - SDK - ostatní'!F39</f>
        <v>0</v>
      </c>
      <c r="BT100" s="24" t="s">
        <v>79</v>
      </c>
      <c r="BV100" s="24" t="s">
        <v>72</v>
      </c>
      <c r="BW100" s="24" t="s">
        <v>93</v>
      </c>
      <c r="BX100" s="24" t="s">
        <v>90</v>
      </c>
      <c r="CL100" s="24" t="s">
        <v>1</v>
      </c>
    </row>
    <row r="101" spans="1:91" s="7" customFormat="1" ht="50.25" customHeight="1">
      <c r="B101" s="76"/>
      <c r="C101" s="77"/>
      <c r="D101" s="204" t="s">
        <v>94</v>
      </c>
      <c r="E101" s="204"/>
      <c r="F101" s="204"/>
      <c r="G101" s="204"/>
      <c r="H101" s="204"/>
      <c r="I101" s="78"/>
      <c r="J101" s="204" t="s">
        <v>95</v>
      </c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18">
        <f>ROUND(SUM(AG102:AG103),2)</f>
        <v>-66937.75</v>
      </c>
      <c r="AH101" s="217"/>
      <c r="AI101" s="217"/>
      <c r="AJ101" s="217"/>
      <c r="AK101" s="217"/>
      <c r="AL101" s="217"/>
      <c r="AM101" s="217"/>
      <c r="AN101" s="216">
        <f t="shared" si="0"/>
        <v>-80994.679999999993</v>
      </c>
      <c r="AO101" s="217"/>
      <c r="AP101" s="217"/>
      <c r="AQ101" s="79" t="s">
        <v>76</v>
      </c>
      <c r="AR101" s="76"/>
      <c r="AS101" s="80">
        <f>ROUND(SUM(AS102:AS103),2)</f>
        <v>0</v>
      </c>
      <c r="AT101" s="81">
        <f t="shared" si="1"/>
        <v>-14056.93</v>
      </c>
      <c r="AU101" s="82">
        <f>ROUND(SUM(AU102:AU103),5)</f>
        <v>85.475549999999998</v>
      </c>
      <c r="AV101" s="81">
        <f>ROUND(AZ101*L29,2)</f>
        <v>-14056.93</v>
      </c>
      <c r="AW101" s="81">
        <f>ROUND(BA101*L30,2)</f>
        <v>0</v>
      </c>
      <c r="AX101" s="81">
        <f>ROUND(BB101*L29,2)</f>
        <v>0</v>
      </c>
      <c r="AY101" s="81">
        <f>ROUND(BC101*L30,2)</f>
        <v>0</v>
      </c>
      <c r="AZ101" s="81">
        <f>ROUND(SUM(AZ102:AZ103),2)</f>
        <v>-66937.75</v>
      </c>
      <c r="BA101" s="81">
        <f>ROUND(SUM(BA102:BA103),2)</f>
        <v>0</v>
      </c>
      <c r="BB101" s="81">
        <f>ROUND(SUM(BB102:BB103),2)</f>
        <v>0</v>
      </c>
      <c r="BC101" s="81">
        <f>ROUND(SUM(BC102:BC103),2)</f>
        <v>0</v>
      </c>
      <c r="BD101" s="83">
        <f>ROUND(SUM(BD102:BD103),2)</f>
        <v>0</v>
      </c>
      <c r="BS101" s="84" t="s">
        <v>69</v>
      </c>
      <c r="BT101" s="84" t="s">
        <v>77</v>
      </c>
      <c r="BU101" s="84" t="s">
        <v>71</v>
      </c>
      <c r="BV101" s="84" t="s">
        <v>72</v>
      </c>
      <c r="BW101" s="84" t="s">
        <v>96</v>
      </c>
      <c r="BX101" s="84" t="s">
        <v>4</v>
      </c>
      <c r="CL101" s="84" t="s">
        <v>1</v>
      </c>
      <c r="CM101" s="84" t="s">
        <v>79</v>
      </c>
    </row>
    <row r="102" spans="1:91" s="4" customFormat="1" ht="23.25" customHeight="1">
      <c r="A102" s="85" t="s">
        <v>80</v>
      </c>
      <c r="B102" s="48"/>
      <c r="C102" s="10"/>
      <c r="D102" s="10"/>
      <c r="E102" s="205" t="s">
        <v>81</v>
      </c>
      <c r="F102" s="205"/>
      <c r="G102" s="205"/>
      <c r="H102" s="205"/>
      <c r="I102" s="205"/>
      <c r="J102" s="10"/>
      <c r="K102" s="205" t="s">
        <v>97</v>
      </c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19">
        <f>'Méněpráce - Úpravy střech...'!J32</f>
        <v>-243216.4</v>
      </c>
      <c r="AH102" s="220"/>
      <c r="AI102" s="220"/>
      <c r="AJ102" s="220"/>
      <c r="AK102" s="220"/>
      <c r="AL102" s="220"/>
      <c r="AM102" s="220"/>
      <c r="AN102" s="219">
        <f t="shared" si="0"/>
        <v>-294291.83999999997</v>
      </c>
      <c r="AO102" s="220"/>
      <c r="AP102" s="220"/>
      <c r="AQ102" s="86" t="s">
        <v>83</v>
      </c>
      <c r="AR102" s="48"/>
      <c r="AS102" s="87">
        <v>0</v>
      </c>
      <c r="AT102" s="88">
        <f t="shared" si="1"/>
        <v>-51075.44</v>
      </c>
      <c r="AU102" s="89">
        <f>'Méněpráce - Úpravy střech...'!P128</f>
        <v>0</v>
      </c>
      <c r="AV102" s="88">
        <f>'Méněpráce - Úpravy střech...'!J35</f>
        <v>-51075.44</v>
      </c>
      <c r="AW102" s="88">
        <f>'Méněpráce - Úpravy střech...'!J36</f>
        <v>0</v>
      </c>
      <c r="AX102" s="88">
        <f>'Méněpráce - Úpravy střech...'!J37</f>
        <v>0</v>
      </c>
      <c r="AY102" s="88">
        <f>'Méněpráce - Úpravy střech...'!J38</f>
        <v>0</v>
      </c>
      <c r="AZ102" s="88">
        <f>'Méněpráce - Úpravy střech...'!F35</f>
        <v>-243216.4</v>
      </c>
      <c r="BA102" s="88">
        <f>'Méněpráce - Úpravy střech...'!F36</f>
        <v>0</v>
      </c>
      <c r="BB102" s="88">
        <f>'Méněpráce - Úpravy střech...'!F37</f>
        <v>0</v>
      </c>
      <c r="BC102" s="88">
        <f>'Méněpráce - Úpravy střech...'!F38</f>
        <v>0</v>
      </c>
      <c r="BD102" s="90">
        <f>'Méněpráce - Úpravy střech...'!F39</f>
        <v>0</v>
      </c>
      <c r="BT102" s="24" t="s">
        <v>79</v>
      </c>
      <c r="BV102" s="24" t="s">
        <v>72</v>
      </c>
      <c r="BW102" s="24" t="s">
        <v>98</v>
      </c>
      <c r="BX102" s="24" t="s">
        <v>96</v>
      </c>
      <c r="CL102" s="24" t="s">
        <v>1</v>
      </c>
    </row>
    <row r="103" spans="1:91" s="4" customFormat="1" ht="16.5" customHeight="1">
      <c r="A103" s="85" t="s">
        <v>80</v>
      </c>
      <c r="B103" s="48"/>
      <c r="C103" s="10"/>
      <c r="D103" s="10"/>
      <c r="E103" s="205" t="s">
        <v>85</v>
      </c>
      <c r="F103" s="205"/>
      <c r="G103" s="205"/>
      <c r="H103" s="205"/>
      <c r="I103" s="205"/>
      <c r="J103" s="10"/>
      <c r="K103" s="205" t="s">
        <v>97</v>
      </c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19">
        <f>'Vícepráce - Úpravy střech...'!J32</f>
        <v>176278.65</v>
      </c>
      <c r="AH103" s="220"/>
      <c r="AI103" s="220"/>
      <c r="AJ103" s="220"/>
      <c r="AK103" s="220"/>
      <c r="AL103" s="220"/>
      <c r="AM103" s="220"/>
      <c r="AN103" s="219">
        <f t="shared" si="0"/>
        <v>213297.16999999998</v>
      </c>
      <c r="AO103" s="220"/>
      <c r="AP103" s="220"/>
      <c r="AQ103" s="86" t="s">
        <v>83</v>
      </c>
      <c r="AR103" s="48"/>
      <c r="AS103" s="87">
        <v>0</v>
      </c>
      <c r="AT103" s="88">
        <f t="shared" si="1"/>
        <v>37018.519999999997</v>
      </c>
      <c r="AU103" s="89">
        <f>'Vícepráce - Úpravy střech...'!P130</f>
        <v>85.475549999999998</v>
      </c>
      <c r="AV103" s="88">
        <f>'Vícepráce - Úpravy střech...'!J35</f>
        <v>37018.519999999997</v>
      </c>
      <c r="AW103" s="88">
        <f>'Vícepráce - Úpravy střech...'!J36</f>
        <v>0</v>
      </c>
      <c r="AX103" s="88">
        <f>'Vícepráce - Úpravy střech...'!J37</f>
        <v>0</v>
      </c>
      <c r="AY103" s="88">
        <f>'Vícepráce - Úpravy střech...'!J38</f>
        <v>0</v>
      </c>
      <c r="AZ103" s="88">
        <f>'Vícepráce - Úpravy střech...'!F35</f>
        <v>176278.65</v>
      </c>
      <c r="BA103" s="88">
        <f>'Vícepráce - Úpravy střech...'!F36</f>
        <v>0</v>
      </c>
      <c r="BB103" s="88">
        <f>'Vícepráce - Úpravy střech...'!F37</f>
        <v>0</v>
      </c>
      <c r="BC103" s="88">
        <f>'Vícepráce - Úpravy střech...'!F38</f>
        <v>0</v>
      </c>
      <c r="BD103" s="90">
        <f>'Vícepráce - Úpravy střech...'!F39</f>
        <v>0</v>
      </c>
      <c r="BT103" s="24" t="s">
        <v>79</v>
      </c>
      <c r="BV103" s="24" t="s">
        <v>72</v>
      </c>
      <c r="BW103" s="24" t="s">
        <v>99</v>
      </c>
      <c r="BX103" s="24" t="s">
        <v>96</v>
      </c>
      <c r="CL103" s="24" t="s">
        <v>1</v>
      </c>
    </row>
    <row r="104" spans="1:91" s="7" customFormat="1" ht="50.25" customHeight="1">
      <c r="B104" s="76"/>
      <c r="C104" s="77"/>
      <c r="D104" s="204" t="s">
        <v>100</v>
      </c>
      <c r="E104" s="204"/>
      <c r="F104" s="204"/>
      <c r="G104" s="204"/>
      <c r="H104" s="204"/>
      <c r="I104" s="78"/>
      <c r="J104" s="204" t="s">
        <v>101</v>
      </c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18">
        <f>ROUND(SUM(AG105:AG106),2)</f>
        <v>54007.86</v>
      </c>
      <c r="AH104" s="217"/>
      <c r="AI104" s="217"/>
      <c r="AJ104" s="217"/>
      <c r="AK104" s="217"/>
      <c r="AL104" s="217"/>
      <c r="AM104" s="217"/>
      <c r="AN104" s="216">
        <f t="shared" si="0"/>
        <v>65349.51</v>
      </c>
      <c r="AO104" s="217"/>
      <c r="AP104" s="217"/>
      <c r="AQ104" s="79" t="s">
        <v>76</v>
      </c>
      <c r="AR104" s="76"/>
      <c r="AS104" s="80">
        <f>ROUND(SUM(AS105:AS106),2)</f>
        <v>0</v>
      </c>
      <c r="AT104" s="81">
        <f t="shared" si="1"/>
        <v>11341.65</v>
      </c>
      <c r="AU104" s="82">
        <f>ROUND(SUM(AU105:AU106),5)</f>
        <v>9.7942699999999991</v>
      </c>
      <c r="AV104" s="81">
        <f>ROUND(AZ104*L29,2)</f>
        <v>11341.65</v>
      </c>
      <c r="AW104" s="81">
        <f>ROUND(BA104*L30,2)</f>
        <v>0</v>
      </c>
      <c r="AX104" s="81">
        <f>ROUND(BB104*L29,2)</f>
        <v>0</v>
      </c>
      <c r="AY104" s="81">
        <f>ROUND(BC104*L30,2)</f>
        <v>0</v>
      </c>
      <c r="AZ104" s="81">
        <f>ROUND(SUM(AZ105:AZ106),2)</f>
        <v>54007.86</v>
      </c>
      <c r="BA104" s="81">
        <f>ROUND(SUM(BA105:BA106),2)</f>
        <v>0</v>
      </c>
      <c r="BB104" s="81">
        <f>ROUND(SUM(BB105:BB106),2)</f>
        <v>0</v>
      </c>
      <c r="BC104" s="81">
        <f>ROUND(SUM(BC105:BC106),2)</f>
        <v>0</v>
      </c>
      <c r="BD104" s="83">
        <f>ROUND(SUM(BD105:BD106),2)</f>
        <v>0</v>
      </c>
      <c r="BS104" s="84" t="s">
        <v>69</v>
      </c>
      <c r="BT104" s="84" t="s">
        <v>77</v>
      </c>
      <c r="BU104" s="84" t="s">
        <v>71</v>
      </c>
      <c r="BV104" s="84" t="s">
        <v>72</v>
      </c>
      <c r="BW104" s="84" t="s">
        <v>102</v>
      </c>
      <c r="BX104" s="84" t="s">
        <v>4</v>
      </c>
      <c r="CL104" s="84" t="s">
        <v>1</v>
      </c>
      <c r="CM104" s="84" t="s">
        <v>79</v>
      </c>
    </row>
    <row r="105" spans="1:91" s="4" customFormat="1" ht="23.25" customHeight="1">
      <c r="A105" s="85" t="s">
        <v>80</v>
      </c>
      <c r="B105" s="48"/>
      <c r="C105" s="10"/>
      <c r="D105" s="10"/>
      <c r="E105" s="205" t="s">
        <v>103</v>
      </c>
      <c r="F105" s="205"/>
      <c r="G105" s="205"/>
      <c r="H105" s="205"/>
      <c r="I105" s="205"/>
      <c r="J105" s="10"/>
      <c r="K105" s="205" t="s">
        <v>104</v>
      </c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19">
        <f>'Vícepráce1 - Ostatní prác...'!J32</f>
        <v>13667.48</v>
      </c>
      <c r="AH105" s="220"/>
      <c r="AI105" s="220"/>
      <c r="AJ105" s="220"/>
      <c r="AK105" s="220"/>
      <c r="AL105" s="220"/>
      <c r="AM105" s="220"/>
      <c r="AN105" s="219">
        <f t="shared" si="0"/>
        <v>16537.650000000001</v>
      </c>
      <c r="AO105" s="220"/>
      <c r="AP105" s="220"/>
      <c r="AQ105" s="86" t="s">
        <v>83</v>
      </c>
      <c r="AR105" s="48"/>
      <c r="AS105" s="87">
        <v>0</v>
      </c>
      <c r="AT105" s="88">
        <f t="shared" si="1"/>
        <v>2870.17</v>
      </c>
      <c r="AU105" s="89">
        <f>'Vícepráce1 - Ostatní prác...'!P125</f>
        <v>9.7942739999999997</v>
      </c>
      <c r="AV105" s="88">
        <f>'Vícepráce1 - Ostatní prác...'!J35</f>
        <v>2870.17</v>
      </c>
      <c r="AW105" s="88">
        <f>'Vícepráce1 - Ostatní prác...'!J36</f>
        <v>0</v>
      </c>
      <c r="AX105" s="88">
        <f>'Vícepráce1 - Ostatní prác...'!J37</f>
        <v>0</v>
      </c>
      <c r="AY105" s="88">
        <f>'Vícepráce1 - Ostatní prác...'!J38</f>
        <v>0</v>
      </c>
      <c r="AZ105" s="88">
        <f>'Vícepráce1 - Ostatní prác...'!F35</f>
        <v>13667.48</v>
      </c>
      <c r="BA105" s="88">
        <f>'Vícepráce1 - Ostatní prác...'!F36</f>
        <v>0</v>
      </c>
      <c r="BB105" s="88">
        <f>'Vícepráce1 - Ostatní prác...'!F37</f>
        <v>0</v>
      </c>
      <c r="BC105" s="88">
        <f>'Vícepráce1 - Ostatní prác...'!F38</f>
        <v>0</v>
      </c>
      <c r="BD105" s="90">
        <f>'Vícepráce1 - Ostatní prác...'!F39</f>
        <v>0</v>
      </c>
      <c r="BT105" s="24" t="s">
        <v>79</v>
      </c>
      <c r="BV105" s="24" t="s">
        <v>72</v>
      </c>
      <c r="BW105" s="24" t="s">
        <v>105</v>
      </c>
      <c r="BX105" s="24" t="s">
        <v>102</v>
      </c>
      <c r="CL105" s="24" t="s">
        <v>1</v>
      </c>
    </row>
    <row r="106" spans="1:91" s="4" customFormat="1" ht="23.25" customHeight="1">
      <c r="A106" s="85" t="s">
        <v>80</v>
      </c>
      <c r="B106" s="48"/>
      <c r="C106" s="10"/>
      <c r="D106" s="10"/>
      <c r="E106" s="205" t="s">
        <v>85</v>
      </c>
      <c r="F106" s="205"/>
      <c r="G106" s="205"/>
      <c r="H106" s="205"/>
      <c r="I106" s="205"/>
      <c r="J106" s="10"/>
      <c r="K106" s="205" t="s">
        <v>101</v>
      </c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19">
        <f>'Vícepráce - Hydroizolace ...'!J32</f>
        <v>40340.379999999997</v>
      </c>
      <c r="AH106" s="220"/>
      <c r="AI106" s="220"/>
      <c r="AJ106" s="220"/>
      <c r="AK106" s="220"/>
      <c r="AL106" s="220"/>
      <c r="AM106" s="220"/>
      <c r="AN106" s="219">
        <f t="shared" si="0"/>
        <v>48811.86</v>
      </c>
      <c r="AO106" s="220"/>
      <c r="AP106" s="220"/>
      <c r="AQ106" s="86" t="s">
        <v>83</v>
      </c>
      <c r="AR106" s="48"/>
      <c r="AS106" s="87">
        <v>0</v>
      </c>
      <c r="AT106" s="88">
        <f t="shared" si="1"/>
        <v>8471.48</v>
      </c>
      <c r="AU106" s="89">
        <f>'Vícepráce - Hydroizolace ...'!P126</f>
        <v>0</v>
      </c>
      <c r="AV106" s="88">
        <f>'Vícepráce - Hydroizolace ...'!J35</f>
        <v>8471.48</v>
      </c>
      <c r="AW106" s="88">
        <f>'Vícepráce - Hydroizolace ...'!J36</f>
        <v>0</v>
      </c>
      <c r="AX106" s="88">
        <f>'Vícepráce - Hydroizolace ...'!J37</f>
        <v>0</v>
      </c>
      <c r="AY106" s="88">
        <f>'Vícepráce - Hydroizolace ...'!J38</f>
        <v>0</v>
      </c>
      <c r="AZ106" s="88">
        <f>'Vícepráce - Hydroizolace ...'!F35</f>
        <v>40340.379999999997</v>
      </c>
      <c r="BA106" s="88">
        <f>'Vícepráce - Hydroizolace ...'!F36</f>
        <v>0</v>
      </c>
      <c r="BB106" s="88">
        <f>'Vícepráce - Hydroizolace ...'!F37</f>
        <v>0</v>
      </c>
      <c r="BC106" s="88">
        <f>'Vícepráce - Hydroizolace ...'!F38</f>
        <v>0</v>
      </c>
      <c r="BD106" s="90">
        <f>'Vícepráce - Hydroizolace ...'!F39</f>
        <v>0</v>
      </c>
      <c r="BT106" s="24" t="s">
        <v>79</v>
      </c>
      <c r="BV106" s="24" t="s">
        <v>72</v>
      </c>
      <c r="BW106" s="24" t="s">
        <v>106</v>
      </c>
      <c r="BX106" s="24" t="s">
        <v>102</v>
      </c>
      <c r="CL106" s="24" t="s">
        <v>1</v>
      </c>
    </row>
    <row r="107" spans="1:91" s="7" customFormat="1" ht="50.25" customHeight="1">
      <c r="B107" s="76"/>
      <c r="C107" s="77"/>
      <c r="D107" s="204" t="s">
        <v>107</v>
      </c>
      <c r="E107" s="204"/>
      <c r="F107" s="204"/>
      <c r="G107" s="204"/>
      <c r="H107" s="204"/>
      <c r="I107" s="78"/>
      <c r="J107" s="204" t="s">
        <v>108</v>
      </c>
      <c r="K107" s="204"/>
      <c r="L107" s="204"/>
      <c r="M107" s="204"/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18">
        <f>ROUND(SUM(AG108:AG109),2)</f>
        <v>217700.01</v>
      </c>
      <c r="AH107" s="217"/>
      <c r="AI107" s="217"/>
      <c r="AJ107" s="217"/>
      <c r="AK107" s="217"/>
      <c r="AL107" s="217"/>
      <c r="AM107" s="217"/>
      <c r="AN107" s="216">
        <f t="shared" si="0"/>
        <v>263417.01</v>
      </c>
      <c r="AO107" s="217"/>
      <c r="AP107" s="217"/>
      <c r="AQ107" s="79" t="s">
        <v>76</v>
      </c>
      <c r="AR107" s="76"/>
      <c r="AS107" s="80">
        <f>ROUND(SUM(AS108:AS109),2)</f>
        <v>0</v>
      </c>
      <c r="AT107" s="81">
        <f t="shared" si="1"/>
        <v>45717</v>
      </c>
      <c r="AU107" s="82">
        <f>ROUND(SUM(AU108:AU109),5)</f>
        <v>43.918129999999998</v>
      </c>
      <c r="AV107" s="81">
        <f>ROUND(AZ107*L29,2)</f>
        <v>45717</v>
      </c>
      <c r="AW107" s="81">
        <f>ROUND(BA107*L30,2)</f>
        <v>0</v>
      </c>
      <c r="AX107" s="81">
        <f>ROUND(BB107*L29,2)</f>
        <v>0</v>
      </c>
      <c r="AY107" s="81">
        <f>ROUND(BC107*L30,2)</f>
        <v>0</v>
      </c>
      <c r="AZ107" s="81">
        <f>ROUND(SUM(AZ108:AZ109),2)</f>
        <v>217700.01</v>
      </c>
      <c r="BA107" s="81">
        <f>ROUND(SUM(BA108:BA109),2)</f>
        <v>0</v>
      </c>
      <c r="BB107" s="81">
        <f>ROUND(SUM(BB108:BB109),2)</f>
        <v>0</v>
      </c>
      <c r="BC107" s="81">
        <f>ROUND(SUM(BC108:BC109),2)</f>
        <v>0</v>
      </c>
      <c r="BD107" s="83">
        <f>ROUND(SUM(BD108:BD109),2)</f>
        <v>0</v>
      </c>
      <c r="BS107" s="84" t="s">
        <v>69</v>
      </c>
      <c r="BT107" s="84" t="s">
        <v>77</v>
      </c>
      <c r="BU107" s="84" t="s">
        <v>71</v>
      </c>
      <c r="BV107" s="84" t="s">
        <v>72</v>
      </c>
      <c r="BW107" s="84" t="s">
        <v>109</v>
      </c>
      <c r="BX107" s="84" t="s">
        <v>4</v>
      </c>
      <c r="CL107" s="84" t="s">
        <v>1</v>
      </c>
      <c r="CM107" s="84" t="s">
        <v>79</v>
      </c>
    </row>
    <row r="108" spans="1:91" s="4" customFormat="1" ht="23.25" customHeight="1">
      <c r="A108" s="85" t="s">
        <v>80</v>
      </c>
      <c r="B108" s="48"/>
      <c r="C108" s="10"/>
      <c r="D108" s="10"/>
      <c r="E108" s="205" t="s">
        <v>81</v>
      </c>
      <c r="F108" s="205"/>
      <c r="G108" s="205"/>
      <c r="H108" s="205"/>
      <c r="I108" s="205"/>
      <c r="J108" s="10"/>
      <c r="K108" s="205" t="s">
        <v>108</v>
      </c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19">
        <f>'Méněpráce - Zdravotně tec...'!J32</f>
        <v>-70970</v>
      </c>
      <c r="AH108" s="220"/>
      <c r="AI108" s="220"/>
      <c r="AJ108" s="220"/>
      <c r="AK108" s="220"/>
      <c r="AL108" s="220"/>
      <c r="AM108" s="220"/>
      <c r="AN108" s="219">
        <f t="shared" si="0"/>
        <v>-85873.7</v>
      </c>
      <c r="AO108" s="220"/>
      <c r="AP108" s="220"/>
      <c r="AQ108" s="86" t="s">
        <v>83</v>
      </c>
      <c r="AR108" s="48"/>
      <c r="AS108" s="87">
        <v>0</v>
      </c>
      <c r="AT108" s="88">
        <f t="shared" si="1"/>
        <v>-14903.7</v>
      </c>
      <c r="AU108" s="89">
        <f>'Méněpráce - Zdravotně tec...'!P124</f>
        <v>0</v>
      </c>
      <c r="AV108" s="88">
        <f>'Méněpráce - Zdravotně tec...'!J35</f>
        <v>-14903.7</v>
      </c>
      <c r="AW108" s="88">
        <f>'Méněpráce - Zdravotně tec...'!J36</f>
        <v>0</v>
      </c>
      <c r="AX108" s="88">
        <f>'Méněpráce - Zdravotně tec...'!J37</f>
        <v>0</v>
      </c>
      <c r="AY108" s="88">
        <f>'Méněpráce - Zdravotně tec...'!J38</f>
        <v>0</v>
      </c>
      <c r="AZ108" s="88">
        <f>'Méněpráce - Zdravotně tec...'!F35</f>
        <v>-70970</v>
      </c>
      <c r="BA108" s="88">
        <f>'Méněpráce - Zdravotně tec...'!F36</f>
        <v>0</v>
      </c>
      <c r="BB108" s="88">
        <f>'Méněpráce - Zdravotně tec...'!F37</f>
        <v>0</v>
      </c>
      <c r="BC108" s="88">
        <f>'Méněpráce - Zdravotně tec...'!F38</f>
        <v>0</v>
      </c>
      <c r="BD108" s="90">
        <f>'Méněpráce - Zdravotně tec...'!F39</f>
        <v>0</v>
      </c>
      <c r="BT108" s="24" t="s">
        <v>79</v>
      </c>
      <c r="BV108" s="24" t="s">
        <v>72</v>
      </c>
      <c r="BW108" s="24" t="s">
        <v>110</v>
      </c>
      <c r="BX108" s="24" t="s">
        <v>109</v>
      </c>
      <c r="CL108" s="24" t="s">
        <v>1</v>
      </c>
    </row>
    <row r="109" spans="1:91" s="4" customFormat="1" ht="16.5" customHeight="1">
      <c r="A109" s="85" t="s">
        <v>80</v>
      </c>
      <c r="B109" s="48"/>
      <c r="C109" s="10"/>
      <c r="D109" s="10"/>
      <c r="E109" s="205" t="s">
        <v>85</v>
      </c>
      <c r="F109" s="205"/>
      <c r="G109" s="205"/>
      <c r="H109" s="205"/>
      <c r="I109" s="205"/>
      <c r="J109" s="10"/>
      <c r="K109" s="205" t="s">
        <v>108</v>
      </c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19">
        <f>'Vícepráce - Zdravotně tec...'!J32</f>
        <v>288670.01</v>
      </c>
      <c r="AH109" s="220"/>
      <c r="AI109" s="220"/>
      <c r="AJ109" s="220"/>
      <c r="AK109" s="220"/>
      <c r="AL109" s="220"/>
      <c r="AM109" s="220"/>
      <c r="AN109" s="219">
        <f t="shared" si="0"/>
        <v>349290.71</v>
      </c>
      <c r="AO109" s="220"/>
      <c r="AP109" s="220"/>
      <c r="AQ109" s="86" t="s">
        <v>83</v>
      </c>
      <c r="AR109" s="48"/>
      <c r="AS109" s="87">
        <v>0</v>
      </c>
      <c r="AT109" s="88">
        <f t="shared" si="1"/>
        <v>60620.7</v>
      </c>
      <c r="AU109" s="89">
        <f>'Vícepráce - Zdravotně tec...'!P130</f>
        <v>43.918129</v>
      </c>
      <c r="AV109" s="88">
        <f>'Vícepráce - Zdravotně tec...'!J35</f>
        <v>60620.7</v>
      </c>
      <c r="AW109" s="88">
        <f>'Vícepráce - Zdravotně tec...'!J36</f>
        <v>0</v>
      </c>
      <c r="AX109" s="88">
        <f>'Vícepráce - Zdravotně tec...'!J37</f>
        <v>0</v>
      </c>
      <c r="AY109" s="88">
        <f>'Vícepráce - Zdravotně tec...'!J38</f>
        <v>0</v>
      </c>
      <c r="AZ109" s="88">
        <f>'Vícepráce - Zdravotně tec...'!F35</f>
        <v>288670.01</v>
      </c>
      <c r="BA109" s="88">
        <f>'Vícepráce - Zdravotně tec...'!F36</f>
        <v>0</v>
      </c>
      <c r="BB109" s="88">
        <f>'Vícepráce - Zdravotně tec...'!F37</f>
        <v>0</v>
      </c>
      <c r="BC109" s="88">
        <f>'Vícepráce - Zdravotně tec...'!F38</f>
        <v>0</v>
      </c>
      <c r="BD109" s="90">
        <f>'Vícepráce - Zdravotně tec...'!F39</f>
        <v>0</v>
      </c>
      <c r="BT109" s="24" t="s">
        <v>79</v>
      </c>
      <c r="BV109" s="24" t="s">
        <v>72</v>
      </c>
      <c r="BW109" s="24" t="s">
        <v>111</v>
      </c>
      <c r="BX109" s="24" t="s">
        <v>109</v>
      </c>
      <c r="CL109" s="24" t="s">
        <v>1</v>
      </c>
    </row>
    <row r="110" spans="1:91" s="7" customFormat="1" ht="50.25" customHeight="1">
      <c r="B110" s="76"/>
      <c r="C110" s="77"/>
      <c r="D110" s="204" t="s">
        <v>112</v>
      </c>
      <c r="E110" s="204"/>
      <c r="F110" s="204"/>
      <c r="G110" s="204"/>
      <c r="H110" s="204"/>
      <c r="I110" s="78"/>
      <c r="J110" s="204" t="s">
        <v>113</v>
      </c>
      <c r="K110" s="204"/>
      <c r="L110" s="204"/>
      <c r="M110" s="204"/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18">
        <f>ROUND(SUM(AG111:AG112),2)</f>
        <v>44632.74</v>
      </c>
      <c r="AH110" s="217"/>
      <c r="AI110" s="217"/>
      <c r="AJ110" s="217"/>
      <c r="AK110" s="217"/>
      <c r="AL110" s="217"/>
      <c r="AM110" s="217"/>
      <c r="AN110" s="216">
        <f t="shared" si="0"/>
        <v>54005.619999999995</v>
      </c>
      <c r="AO110" s="217"/>
      <c r="AP110" s="217"/>
      <c r="AQ110" s="79" t="s">
        <v>76</v>
      </c>
      <c r="AR110" s="76"/>
      <c r="AS110" s="80">
        <f>ROUND(SUM(AS111:AS112),2)</f>
        <v>0</v>
      </c>
      <c r="AT110" s="81">
        <f t="shared" si="1"/>
        <v>9372.8799999999992</v>
      </c>
      <c r="AU110" s="82">
        <f>ROUND(SUM(AU111:AU112),5)</f>
        <v>10.637600000000001</v>
      </c>
      <c r="AV110" s="81">
        <f>ROUND(AZ110*L29,2)</f>
        <v>9372.8799999999992</v>
      </c>
      <c r="AW110" s="81">
        <f>ROUND(BA110*L30,2)</f>
        <v>0</v>
      </c>
      <c r="AX110" s="81">
        <f>ROUND(BB110*L29,2)</f>
        <v>0</v>
      </c>
      <c r="AY110" s="81">
        <f>ROUND(BC110*L30,2)</f>
        <v>0</v>
      </c>
      <c r="AZ110" s="81">
        <f>ROUND(SUM(AZ111:AZ112),2)</f>
        <v>44632.74</v>
      </c>
      <c r="BA110" s="81">
        <f>ROUND(SUM(BA111:BA112),2)</f>
        <v>0</v>
      </c>
      <c r="BB110" s="81">
        <f>ROUND(SUM(BB111:BB112),2)</f>
        <v>0</v>
      </c>
      <c r="BC110" s="81">
        <f>ROUND(SUM(BC111:BC112),2)</f>
        <v>0</v>
      </c>
      <c r="BD110" s="83">
        <f>ROUND(SUM(BD111:BD112),2)</f>
        <v>0</v>
      </c>
      <c r="BS110" s="84" t="s">
        <v>69</v>
      </c>
      <c r="BT110" s="84" t="s">
        <v>77</v>
      </c>
      <c r="BU110" s="84" t="s">
        <v>71</v>
      </c>
      <c r="BV110" s="84" t="s">
        <v>72</v>
      </c>
      <c r="BW110" s="84" t="s">
        <v>114</v>
      </c>
      <c r="BX110" s="84" t="s">
        <v>4</v>
      </c>
      <c r="CL110" s="84" t="s">
        <v>1</v>
      </c>
      <c r="CM110" s="84" t="s">
        <v>79</v>
      </c>
    </row>
    <row r="111" spans="1:91" s="4" customFormat="1" ht="16.5" customHeight="1">
      <c r="A111" s="85" t="s">
        <v>80</v>
      </c>
      <c r="B111" s="48"/>
      <c r="C111" s="10"/>
      <c r="D111" s="10"/>
      <c r="E111" s="205" t="s">
        <v>85</v>
      </c>
      <c r="F111" s="205"/>
      <c r="G111" s="205"/>
      <c r="H111" s="205"/>
      <c r="I111" s="205"/>
      <c r="J111" s="10"/>
      <c r="K111" s="205" t="s">
        <v>115</v>
      </c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19">
        <f>'Vícepráce - Jímka drenážn...'!J32</f>
        <v>12866</v>
      </c>
      <c r="AH111" s="220"/>
      <c r="AI111" s="220"/>
      <c r="AJ111" s="220"/>
      <c r="AK111" s="220"/>
      <c r="AL111" s="220"/>
      <c r="AM111" s="220"/>
      <c r="AN111" s="219">
        <f t="shared" si="0"/>
        <v>15567.86</v>
      </c>
      <c r="AO111" s="220"/>
      <c r="AP111" s="220"/>
      <c r="AQ111" s="86" t="s">
        <v>83</v>
      </c>
      <c r="AR111" s="48"/>
      <c r="AS111" s="87">
        <v>0</v>
      </c>
      <c r="AT111" s="88">
        <f t="shared" si="1"/>
        <v>2701.86</v>
      </c>
      <c r="AU111" s="89">
        <f>'Vícepráce - Jímka drenážn...'!P123</f>
        <v>3.298</v>
      </c>
      <c r="AV111" s="88">
        <f>'Vícepráce - Jímka drenážn...'!J35</f>
        <v>2701.86</v>
      </c>
      <c r="AW111" s="88">
        <f>'Vícepráce - Jímka drenážn...'!J36</f>
        <v>0</v>
      </c>
      <c r="AX111" s="88">
        <f>'Vícepráce - Jímka drenážn...'!J37</f>
        <v>0</v>
      </c>
      <c r="AY111" s="88">
        <f>'Vícepráce - Jímka drenážn...'!J38</f>
        <v>0</v>
      </c>
      <c r="AZ111" s="88">
        <f>'Vícepráce - Jímka drenážn...'!F35</f>
        <v>12866</v>
      </c>
      <c r="BA111" s="88">
        <f>'Vícepráce - Jímka drenážn...'!F36</f>
        <v>0</v>
      </c>
      <c r="BB111" s="88">
        <f>'Vícepráce - Jímka drenážn...'!F37</f>
        <v>0</v>
      </c>
      <c r="BC111" s="88">
        <f>'Vícepráce - Jímka drenážn...'!F38</f>
        <v>0</v>
      </c>
      <c r="BD111" s="90">
        <f>'Vícepráce - Jímka drenážn...'!F39</f>
        <v>0</v>
      </c>
      <c r="BT111" s="24" t="s">
        <v>79</v>
      </c>
      <c r="BV111" s="24" t="s">
        <v>72</v>
      </c>
      <c r="BW111" s="24" t="s">
        <v>116</v>
      </c>
      <c r="BX111" s="24" t="s">
        <v>114</v>
      </c>
      <c r="CL111" s="24" t="s">
        <v>1</v>
      </c>
    </row>
    <row r="112" spans="1:91" s="4" customFormat="1" ht="23.25" customHeight="1">
      <c r="A112" s="85" t="s">
        <v>80</v>
      </c>
      <c r="B112" s="48"/>
      <c r="C112" s="10"/>
      <c r="D112" s="10"/>
      <c r="E112" s="205" t="s">
        <v>103</v>
      </c>
      <c r="F112" s="205"/>
      <c r="G112" s="205"/>
      <c r="H112" s="205"/>
      <c r="I112" s="205"/>
      <c r="J112" s="10"/>
      <c r="K112" s="205" t="s">
        <v>117</v>
      </c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19">
        <f>'Vícepráce1 - Zděný vikýř ...'!J32</f>
        <v>31766.74</v>
      </c>
      <c r="AH112" s="220"/>
      <c r="AI112" s="220"/>
      <c r="AJ112" s="220"/>
      <c r="AK112" s="220"/>
      <c r="AL112" s="220"/>
      <c r="AM112" s="220"/>
      <c r="AN112" s="219">
        <f t="shared" si="0"/>
        <v>38437.760000000002</v>
      </c>
      <c r="AO112" s="220"/>
      <c r="AP112" s="220"/>
      <c r="AQ112" s="86" t="s">
        <v>83</v>
      </c>
      <c r="AR112" s="48"/>
      <c r="AS112" s="87">
        <v>0</v>
      </c>
      <c r="AT112" s="88">
        <f t="shared" si="1"/>
        <v>6671.02</v>
      </c>
      <c r="AU112" s="89">
        <f>'Vícepráce1 - Zděný vikýř ...'!P130</f>
        <v>7.339599999999999</v>
      </c>
      <c r="AV112" s="88">
        <f>'Vícepráce1 - Zděný vikýř ...'!J35</f>
        <v>6671.02</v>
      </c>
      <c r="AW112" s="88">
        <f>'Vícepráce1 - Zděný vikýř ...'!J36</f>
        <v>0</v>
      </c>
      <c r="AX112" s="88">
        <f>'Vícepráce1 - Zděný vikýř ...'!J37</f>
        <v>0</v>
      </c>
      <c r="AY112" s="88">
        <f>'Vícepráce1 - Zděný vikýř ...'!J38</f>
        <v>0</v>
      </c>
      <c r="AZ112" s="88">
        <f>'Vícepráce1 - Zděný vikýř ...'!F35</f>
        <v>31766.74</v>
      </c>
      <c r="BA112" s="88">
        <f>'Vícepráce1 - Zděný vikýř ...'!F36</f>
        <v>0</v>
      </c>
      <c r="BB112" s="88">
        <f>'Vícepráce1 - Zděný vikýř ...'!F37</f>
        <v>0</v>
      </c>
      <c r="BC112" s="88">
        <f>'Vícepráce1 - Zděný vikýř ...'!F38</f>
        <v>0</v>
      </c>
      <c r="BD112" s="90">
        <f>'Vícepráce1 - Zděný vikýř ...'!F39</f>
        <v>0</v>
      </c>
      <c r="BT112" s="24" t="s">
        <v>79</v>
      </c>
      <c r="BV112" s="24" t="s">
        <v>72</v>
      </c>
      <c r="BW112" s="24" t="s">
        <v>118</v>
      </c>
      <c r="BX112" s="24" t="s">
        <v>114</v>
      </c>
      <c r="CL112" s="24" t="s">
        <v>1</v>
      </c>
    </row>
    <row r="113" spans="1:91" s="7" customFormat="1" ht="50.25" customHeight="1">
      <c r="B113" s="76"/>
      <c r="C113" s="77"/>
      <c r="D113" s="204" t="s">
        <v>119</v>
      </c>
      <c r="E113" s="204"/>
      <c r="F113" s="204"/>
      <c r="G113" s="204"/>
      <c r="H113" s="204"/>
      <c r="I113" s="78"/>
      <c r="J113" s="204" t="s">
        <v>120</v>
      </c>
      <c r="K113" s="204"/>
      <c r="L113" s="204"/>
      <c r="M113" s="204"/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18">
        <f>ROUND(SUM(AG114:AG115),2)</f>
        <v>25859.040000000001</v>
      </c>
      <c r="AH113" s="217"/>
      <c r="AI113" s="217"/>
      <c r="AJ113" s="217"/>
      <c r="AK113" s="217"/>
      <c r="AL113" s="217"/>
      <c r="AM113" s="217"/>
      <c r="AN113" s="216">
        <f t="shared" si="0"/>
        <v>31289.440000000002</v>
      </c>
      <c r="AO113" s="217"/>
      <c r="AP113" s="217"/>
      <c r="AQ113" s="79" t="s">
        <v>76</v>
      </c>
      <c r="AR113" s="76"/>
      <c r="AS113" s="80">
        <f>ROUND(SUM(AS114:AS115),2)</f>
        <v>0</v>
      </c>
      <c r="AT113" s="81">
        <f t="shared" si="1"/>
        <v>5430.4</v>
      </c>
      <c r="AU113" s="82">
        <f>ROUND(SUM(AU114:AU115),5)</f>
        <v>0</v>
      </c>
      <c r="AV113" s="81">
        <f>ROUND(AZ113*L29,2)</f>
        <v>5430.4</v>
      </c>
      <c r="AW113" s="81">
        <f>ROUND(BA113*L30,2)</f>
        <v>0</v>
      </c>
      <c r="AX113" s="81">
        <f>ROUND(BB113*L29,2)</f>
        <v>0</v>
      </c>
      <c r="AY113" s="81">
        <f>ROUND(BC113*L30,2)</f>
        <v>0</v>
      </c>
      <c r="AZ113" s="81">
        <f>ROUND(SUM(AZ114:AZ115),2)</f>
        <v>25859.040000000001</v>
      </c>
      <c r="BA113" s="81">
        <f>ROUND(SUM(BA114:BA115),2)</f>
        <v>0</v>
      </c>
      <c r="BB113" s="81">
        <f>ROUND(SUM(BB114:BB115),2)</f>
        <v>0</v>
      </c>
      <c r="BC113" s="81">
        <f>ROUND(SUM(BC114:BC115),2)</f>
        <v>0</v>
      </c>
      <c r="BD113" s="83">
        <f>ROUND(SUM(BD114:BD115),2)</f>
        <v>0</v>
      </c>
      <c r="BS113" s="84" t="s">
        <v>69</v>
      </c>
      <c r="BT113" s="84" t="s">
        <v>77</v>
      </c>
      <c r="BU113" s="84" t="s">
        <v>71</v>
      </c>
      <c r="BV113" s="84" t="s">
        <v>72</v>
      </c>
      <c r="BW113" s="84" t="s">
        <v>121</v>
      </c>
      <c r="BX113" s="84" t="s">
        <v>4</v>
      </c>
      <c r="CL113" s="84" t="s">
        <v>1</v>
      </c>
      <c r="CM113" s="84" t="s">
        <v>79</v>
      </c>
    </row>
    <row r="114" spans="1:91" s="4" customFormat="1" ht="23.25" customHeight="1">
      <c r="A114" s="85" t="s">
        <v>80</v>
      </c>
      <c r="B114" s="48"/>
      <c r="C114" s="10"/>
      <c r="D114" s="10"/>
      <c r="E114" s="205" t="s">
        <v>81</v>
      </c>
      <c r="F114" s="205"/>
      <c r="G114" s="205"/>
      <c r="H114" s="205"/>
      <c r="I114" s="205"/>
      <c r="J114" s="10"/>
      <c r="K114" s="205" t="s">
        <v>122</v>
      </c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19">
        <f>'Méněpráce - Zárubně'!J32</f>
        <v>-5134.5</v>
      </c>
      <c r="AH114" s="220"/>
      <c r="AI114" s="220"/>
      <c r="AJ114" s="220"/>
      <c r="AK114" s="220"/>
      <c r="AL114" s="220"/>
      <c r="AM114" s="220"/>
      <c r="AN114" s="219">
        <f t="shared" si="0"/>
        <v>-6212.75</v>
      </c>
      <c r="AO114" s="220"/>
      <c r="AP114" s="220"/>
      <c r="AQ114" s="86" t="s">
        <v>83</v>
      </c>
      <c r="AR114" s="48"/>
      <c r="AS114" s="87">
        <v>0</v>
      </c>
      <c r="AT114" s="88">
        <f t="shared" si="1"/>
        <v>-1078.25</v>
      </c>
      <c r="AU114" s="89">
        <f>'Méněpráce - Zárubně'!P124</f>
        <v>0</v>
      </c>
      <c r="AV114" s="88">
        <f>'Méněpráce - Zárubně'!J35</f>
        <v>-1078.25</v>
      </c>
      <c r="AW114" s="88">
        <f>'Méněpráce - Zárubně'!J36</f>
        <v>0</v>
      </c>
      <c r="AX114" s="88">
        <f>'Méněpráce - Zárubně'!J37</f>
        <v>0</v>
      </c>
      <c r="AY114" s="88">
        <f>'Méněpráce - Zárubně'!J38</f>
        <v>0</v>
      </c>
      <c r="AZ114" s="88">
        <f>'Méněpráce - Zárubně'!F35</f>
        <v>-5134.5</v>
      </c>
      <c r="BA114" s="88">
        <f>'Méněpráce - Zárubně'!F36</f>
        <v>0</v>
      </c>
      <c r="BB114" s="88">
        <f>'Méněpráce - Zárubně'!F37</f>
        <v>0</v>
      </c>
      <c r="BC114" s="88">
        <f>'Méněpráce - Zárubně'!F38</f>
        <v>0</v>
      </c>
      <c r="BD114" s="90">
        <f>'Méněpráce - Zárubně'!F39</f>
        <v>0</v>
      </c>
      <c r="BT114" s="24" t="s">
        <v>79</v>
      </c>
      <c r="BV114" s="24" t="s">
        <v>72</v>
      </c>
      <c r="BW114" s="24" t="s">
        <v>123</v>
      </c>
      <c r="BX114" s="24" t="s">
        <v>121</v>
      </c>
      <c r="CL114" s="24" t="s">
        <v>1</v>
      </c>
    </row>
    <row r="115" spans="1:91" s="4" customFormat="1" ht="16.5" customHeight="1">
      <c r="A115" s="85" t="s">
        <v>80</v>
      </c>
      <c r="B115" s="48"/>
      <c r="C115" s="10"/>
      <c r="D115" s="10"/>
      <c r="E115" s="205" t="s">
        <v>85</v>
      </c>
      <c r="F115" s="205"/>
      <c r="G115" s="205"/>
      <c r="H115" s="205"/>
      <c r="I115" s="205"/>
      <c r="J115" s="10"/>
      <c r="K115" s="205" t="s">
        <v>122</v>
      </c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19">
        <f>'Vícepráce - Zárubně'!J32</f>
        <v>30993.54</v>
      </c>
      <c r="AH115" s="220"/>
      <c r="AI115" s="220"/>
      <c r="AJ115" s="220"/>
      <c r="AK115" s="220"/>
      <c r="AL115" s="220"/>
      <c r="AM115" s="220"/>
      <c r="AN115" s="219">
        <f t="shared" si="0"/>
        <v>37502.18</v>
      </c>
      <c r="AO115" s="220"/>
      <c r="AP115" s="220"/>
      <c r="AQ115" s="86" t="s">
        <v>83</v>
      </c>
      <c r="AR115" s="48"/>
      <c r="AS115" s="87">
        <v>0</v>
      </c>
      <c r="AT115" s="88">
        <f t="shared" si="1"/>
        <v>6508.64</v>
      </c>
      <c r="AU115" s="89">
        <f>'Vícepráce - Zárubně'!P125</f>
        <v>0</v>
      </c>
      <c r="AV115" s="88">
        <f>'Vícepráce - Zárubně'!J35</f>
        <v>6508.64</v>
      </c>
      <c r="AW115" s="88">
        <f>'Vícepráce - Zárubně'!J36</f>
        <v>0</v>
      </c>
      <c r="AX115" s="88">
        <f>'Vícepráce - Zárubně'!J37</f>
        <v>0</v>
      </c>
      <c r="AY115" s="88">
        <f>'Vícepráce - Zárubně'!J38</f>
        <v>0</v>
      </c>
      <c r="AZ115" s="88">
        <f>'Vícepráce - Zárubně'!F35</f>
        <v>30993.54</v>
      </c>
      <c r="BA115" s="88">
        <f>'Vícepráce - Zárubně'!F36</f>
        <v>0</v>
      </c>
      <c r="BB115" s="88">
        <f>'Vícepráce - Zárubně'!F37</f>
        <v>0</v>
      </c>
      <c r="BC115" s="88">
        <f>'Vícepráce - Zárubně'!F38</f>
        <v>0</v>
      </c>
      <c r="BD115" s="90">
        <f>'Vícepráce - Zárubně'!F39</f>
        <v>0</v>
      </c>
      <c r="BT115" s="24" t="s">
        <v>79</v>
      </c>
      <c r="BV115" s="24" t="s">
        <v>72</v>
      </c>
      <c r="BW115" s="24" t="s">
        <v>124</v>
      </c>
      <c r="BX115" s="24" t="s">
        <v>121</v>
      </c>
      <c r="CL115" s="24" t="s">
        <v>1</v>
      </c>
    </row>
    <row r="116" spans="1:91" s="7" customFormat="1" ht="50.25" customHeight="1">
      <c r="B116" s="76"/>
      <c r="C116" s="77"/>
      <c r="D116" s="204" t="s">
        <v>125</v>
      </c>
      <c r="E116" s="204"/>
      <c r="F116" s="204"/>
      <c r="G116" s="204"/>
      <c r="H116" s="204"/>
      <c r="I116" s="78"/>
      <c r="J116" s="204" t="s">
        <v>126</v>
      </c>
      <c r="K116" s="204"/>
      <c r="L116" s="204"/>
      <c r="M116" s="204"/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  <c r="AF116" s="204"/>
      <c r="AG116" s="218">
        <f>ROUND(SUM(AG117:AG118),2)</f>
        <v>3821.97</v>
      </c>
      <c r="AH116" s="217"/>
      <c r="AI116" s="217"/>
      <c r="AJ116" s="217"/>
      <c r="AK116" s="217"/>
      <c r="AL116" s="217"/>
      <c r="AM116" s="217"/>
      <c r="AN116" s="216">
        <f t="shared" si="0"/>
        <v>4624.58</v>
      </c>
      <c r="AO116" s="217"/>
      <c r="AP116" s="217"/>
      <c r="AQ116" s="79" t="s">
        <v>76</v>
      </c>
      <c r="AR116" s="76"/>
      <c r="AS116" s="80">
        <f>ROUND(SUM(AS117:AS118),2)</f>
        <v>0</v>
      </c>
      <c r="AT116" s="81">
        <f t="shared" si="1"/>
        <v>802.61</v>
      </c>
      <c r="AU116" s="82">
        <f>ROUND(SUM(AU117:AU118),5)</f>
        <v>17.337599999999998</v>
      </c>
      <c r="AV116" s="81">
        <f>ROUND(AZ116*L29,2)</f>
        <v>802.61</v>
      </c>
      <c r="AW116" s="81">
        <f>ROUND(BA116*L30,2)</f>
        <v>0</v>
      </c>
      <c r="AX116" s="81">
        <f>ROUND(BB116*L29,2)</f>
        <v>0</v>
      </c>
      <c r="AY116" s="81">
        <f>ROUND(BC116*L30,2)</f>
        <v>0</v>
      </c>
      <c r="AZ116" s="81">
        <f>ROUND(SUM(AZ117:AZ118),2)</f>
        <v>3821.97</v>
      </c>
      <c r="BA116" s="81">
        <f>ROUND(SUM(BA117:BA118),2)</f>
        <v>0</v>
      </c>
      <c r="BB116" s="81">
        <f>ROUND(SUM(BB117:BB118),2)</f>
        <v>0</v>
      </c>
      <c r="BC116" s="81">
        <f>ROUND(SUM(BC117:BC118),2)</f>
        <v>0</v>
      </c>
      <c r="BD116" s="83">
        <f>ROUND(SUM(BD117:BD118),2)</f>
        <v>0</v>
      </c>
      <c r="BS116" s="84" t="s">
        <v>69</v>
      </c>
      <c r="BT116" s="84" t="s">
        <v>77</v>
      </c>
      <c r="BU116" s="84" t="s">
        <v>71</v>
      </c>
      <c r="BV116" s="84" t="s">
        <v>72</v>
      </c>
      <c r="BW116" s="84" t="s">
        <v>127</v>
      </c>
      <c r="BX116" s="84" t="s">
        <v>4</v>
      </c>
      <c r="CL116" s="84" t="s">
        <v>1</v>
      </c>
      <c r="CM116" s="84" t="s">
        <v>79</v>
      </c>
    </row>
    <row r="117" spans="1:91" s="4" customFormat="1" ht="23.25" customHeight="1">
      <c r="A117" s="85" t="s">
        <v>80</v>
      </c>
      <c r="B117" s="48"/>
      <c r="C117" s="10"/>
      <c r="D117" s="10"/>
      <c r="E117" s="205" t="s">
        <v>81</v>
      </c>
      <c r="F117" s="205"/>
      <c r="G117" s="205"/>
      <c r="H117" s="205"/>
      <c r="I117" s="205"/>
      <c r="J117" s="10"/>
      <c r="K117" s="205" t="s">
        <v>126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19">
        <f>'Méněpráce - Obklady'!J32</f>
        <v>-36322.800000000003</v>
      </c>
      <c r="AH117" s="220"/>
      <c r="AI117" s="220"/>
      <c r="AJ117" s="220"/>
      <c r="AK117" s="220"/>
      <c r="AL117" s="220"/>
      <c r="AM117" s="220"/>
      <c r="AN117" s="219">
        <f t="shared" si="0"/>
        <v>-43950.590000000004</v>
      </c>
      <c r="AO117" s="220"/>
      <c r="AP117" s="220"/>
      <c r="AQ117" s="86" t="s">
        <v>83</v>
      </c>
      <c r="AR117" s="48"/>
      <c r="AS117" s="87">
        <v>0</v>
      </c>
      <c r="AT117" s="88">
        <f t="shared" si="1"/>
        <v>-7627.79</v>
      </c>
      <c r="AU117" s="89">
        <f>'Méněpráce - Obklady'!P122</f>
        <v>0</v>
      </c>
      <c r="AV117" s="88">
        <f>'Méněpráce - Obklady'!J35</f>
        <v>-7627.79</v>
      </c>
      <c r="AW117" s="88">
        <f>'Méněpráce - Obklady'!J36</f>
        <v>0</v>
      </c>
      <c r="AX117" s="88">
        <f>'Méněpráce - Obklady'!J37</f>
        <v>0</v>
      </c>
      <c r="AY117" s="88">
        <f>'Méněpráce - Obklady'!J38</f>
        <v>0</v>
      </c>
      <c r="AZ117" s="88">
        <f>'Méněpráce - Obklady'!F35</f>
        <v>-36322.800000000003</v>
      </c>
      <c r="BA117" s="88">
        <f>'Méněpráce - Obklady'!F36</f>
        <v>0</v>
      </c>
      <c r="BB117" s="88">
        <f>'Méněpráce - Obklady'!F37</f>
        <v>0</v>
      </c>
      <c r="BC117" s="88">
        <f>'Méněpráce - Obklady'!F38</f>
        <v>0</v>
      </c>
      <c r="BD117" s="90">
        <f>'Méněpráce - Obklady'!F39</f>
        <v>0</v>
      </c>
      <c r="BT117" s="24" t="s">
        <v>79</v>
      </c>
      <c r="BV117" s="24" t="s">
        <v>72</v>
      </c>
      <c r="BW117" s="24" t="s">
        <v>128</v>
      </c>
      <c r="BX117" s="24" t="s">
        <v>127</v>
      </c>
      <c r="CL117" s="24" t="s">
        <v>1</v>
      </c>
    </row>
    <row r="118" spans="1:91" s="4" customFormat="1" ht="16.5" customHeight="1">
      <c r="A118" s="85" t="s">
        <v>80</v>
      </c>
      <c r="B118" s="48"/>
      <c r="C118" s="10"/>
      <c r="D118" s="10"/>
      <c r="E118" s="205" t="s">
        <v>85</v>
      </c>
      <c r="F118" s="205"/>
      <c r="G118" s="205"/>
      <c r="H118" s="205"/>
      <c r="I118" s="205"/>
      <c r="J118" s="10"/>
      <c r="K118" s="205" t="s">
        <v>126</v>
      </c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19">
        <f>'Vícepráce - Obklady'!J32</f>
        <v>40144.769999999997</v>
      </c>
      <c r="AH118" s="220"/>
      <c r="AI118" s="220"/>
      <c r="AJ118" s="220"/>
      <c r="AK118" s="220"/>
      <c r="AL118" s="220"/>
      <c r="AM118" s="220"/>
      <c r="AN118" s="219">
        <f t="shared" si="0"/>
        <v>48575.17</v>
      </c>
      <c r="AO118" s="220"/>
      <c r="AP118" s="220"/>
      <c r="AQ118" s="86" t="s">
        <v>83</v>
      </c>
      <c r="AR118" s="48"/>
      <c r="AS118" s="87">
        <v>0</v>
      </c>
      <c r="AT118" s="88">
        <f t="shared" si="1"/>
        <v>8430.4</v>
      </c>
      <c r="AU118" s="89">
        <f>'Vícepráce - Obklady'!P123</f>
        <v>17.337599999999998</v>
      </c>
      <c r="AV118" s="88">
        <f>'Vícepráce - Obklady'!J35</f>
        <v>8430.4</v>
      </c>
      <c r="AW118" s="88">
        <f>'Vícepráce - Obklady'!J36</f>
        <v>0</v>
      </c>
      <c r="AX118" s="88">
        <f>'Vícepráce - Obklady'!J37</f>
        <v>0</v>
      </c>
      <c r="AY118" s="88">
        <f>'Vícepráce - Obklady'!J38</f>
        <v>0</v>
      </c>
      <c r="AZ118" s="88">
        <f>'Vícepráce - Obklady'!F35</f>
        <v>40144.769999999997</v>
      </c>
      <c r="BA118" s="88">
        <f>'Vícepráce - Obklady'!F36</f>
        <v>0</v>
      </c>
      <c r="BB118" s="88">
        <f>'Vícepráce - Obklady'!F37</f>
        <v>0</v>
      </c>
      <c r="BC118" s="88">
        <f>'Vícepráce - Obklady'!F38</f>
        <v>0</v>
      </c>
      <c r="BD118" s="90">
        <f>'Vícepráce - Obklady'!F39</f>
        <v>0</v>
      </c>
      <c r="BT118" s="24" t="s">
        <v>79</v>
      </c>
      <c r="BV118" s="24" t="s">
        <v>72</v>
      </c>
      <c r="BW118" s="24" t="s">
        <v>129</v>
      </c>
      <c r="BX118" s="24" t="s">
        <v>127</v>
      </c>
      <c r="CL118" s="24" t="s">
        <v>1</v>
      </c>
    </row>
    <row r="119" spans="1:91" s="7" customFormat="1" ht="50.25" customHeight="1">
      <c r="B119" s="76"/>
      <c r="C119" s="77"/>
      <c r="D119" s="204" t="s">
        <v>130</v>
      </c>
      <c r="E119" s="204"/>
      <c r="F119" s="204"/>
      <c r="G119" s="204"/>
      <c r="H119" s="204"/>
      <c r="I119" s="78"/>
      <c r="J119" s="204" t="s">
        <v>131</v>
      </c>
      <c r="K119" s="204"/>
      <c r="L119" s="204"/>
      <c r="M119" s="204"/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18">
        <f>ROUND(SUM(AG120:AG121),2)</f>
        <v>-70144.86</v>
      </c>
      <c r="AH119" s="217"/>
      <c r="AI119" s="217"/>
      <c r="AJ119" s="217"/>
      <c r="AK119" s="217"/>
      <c r="AL119" s="217"/>
      <c r="AM119" s="217"/>
      <c r="AN119" s="216">
        <f t="shared" si="0"/>
        <v>-84875.28</v>
      </c>
      <c r="AO119" s="217"/>
      <c r="AP119" s="217"/>
      <c r="AQ119" s="79" t="s">
        <v>76</v>
      </c>
      <c r="AR119" s="76"/>
      <c r="AS119" s="80">
        <f>ROUND(SUM(AS120:AS121),2)</f>
        <v>0</v>
      </c>
      <c r="AT119" s="81">
        <f t="shared" si="1"/>
        <v>-14730.42</v>
      </c>
      <c r="AU119" s="82">
        <f>ROUND(SUM(AU120:AU121),5)</f>
        <v>24.538900000000002</v>
      </c>
      <c r="AV119" s="81">
        <f>ROUND(AZ119*L29,2)</f>
        <v>-14730.42</v>
      </c>
      <c r="AW119" s="81">
        <f>ROUND(BA119*L30,2)</f>
        <v>0</v>
      </c>
      <c r="AX119" s="81">
        <f>ROUND(BB119*L29,2)</f>
        <v>0</v>
      </c>
      <c r="AY119" s="81">
        <f>ROUND(BC119*L30,2)</f>
        <v>0</v>
      </c>
      <c r="AZ119" s="81">
        <f>ROUND(SUM(AZ120:AZ121),2)</f>
        <v>-70144.86</v>
      </c>
      <c r="BA119" s="81">
        <f>ROUND(SUM(BA120:BA121),2)</f>
        <v>0</v>
      </c>
      <c r="BB119" s="81">
        <f>ROUND(SUM(BB120:BB121),2)</f>
        <v>0</v>
      </c>
      <c r="BC119" s="81">
        <f>ROUND(SUM(BC120:BC121),2)</f>
        <v>0</v>
      </c>
      <c r="BD119" s="83">
        <f>ROUND(SUM(BD120:BD121),2)</f>
        <v>0</v>
      </c>
      <c r="BS119" s="84" t="s">
        <v>69</v>
      </c>
      <c r="BT119" s="84" t="s">
        <v>77</v>
      </c>
      <c r="BU119" s="84" t="s">
        <v>71</v>
      </c>
      <c r="BV119" s="84" t="s">
        <v>72</v>
      </c>
      <c r="BW119" s="84" t="s">
        <v>132</v>
      </c>
      <c r="BX119" s="84" t="s">
        <v>4</v>
      </c>
      <c r="CL119" s="84" t="s">
        <v>1</v>
      </c>
      <c r="CM119" s="84" t="s">
        <v>79</v>
      </c>
    </row>
    <row r="120" spans="1:91" s="4" customFormat="1" ht="23.25" customHeight="1">
      <c r="A120" s="85" t="s">
        <v>80</v>
      </c>
      <c r="B120" s="48"/>
      <c r="C120" s="10"/>
      <c r="D120" s="10"/>
      <c r="E120" s="205" t="s">
        <v>81</v>
      </c>
      <c r="F120" s="205"/>
      <c r="G120" s="205"/>
      <c r="H120" s="205"/>
      <c r="I120" s="205"/>
      <c r="J120" s="10"/>
      <c r="K120" s="205" t="s">
        <v>133</v>
      </c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19">
        <f>'Méněpráce - PVC, koberce,...'!J32</f>
        <v>-429978.71</v>
      </c>
      <c r="AH120" s="220"/>
      <c r="AI120" s="220"/>
      <c r="AJ120" s="220"/>
      <c r="AK120" s="220"/>
      <c r="AL120" s="220"/>
      <c r="AM120" s="220"/>
      <c r="AN120" s="219">
        <f t="shared" si="0"/>
        <v>-520274.24</v>
      </c>
      <c r="AO120" s="220"/>
      <c r="AP120" s="220"/>
      <c r="AQ120" s="86" t="s">
        <v>83</v>
      </c>
      <c r="AR120" s="48"/>
      <c r="AS120" s="87">
        <v>0</v>
      </c>
      <c r="AT120" s="88">
        <f t="shared" si="1"/>
        <v>-90295.53</v>
      </c>
      <c r="AU120" s="89">
        <f>'Méněpráce - PVC, koberce,...'!P131</f>
        <v>0</v>
      </c>
      <c r="AV120" s="88">
        <f>'Méněpráce - PVC, koberce,...'!J35</f>
        <v>-90295.53</v>
      </c>
      <c r="AW120" s="88">
        <f>'Méněpráce - PVC, koberce,...'!J36</f>
        <v>0</v>
      </c>
      <c r="AX120" s="88">
        <f>'Méněpráce - PVC, koberce,...'!J37</f>
        <v>0</v>
      </c>
      <c r="AY120" s="88">
        <f>'Méněpráce - PVC, koberce,...'!J38</f>
        <v>0</v>
      </c>
      <c r="AZ120" s="88">
        <f>'Méněpráce - PVC, koberce,...'!F35</f>
        <v>-429978.71</v>
      </c>
      <c r="BA120" s="88">
        <f>'Méněpráce - PVC, koberce,...'!F36</f>
        <v>0</v>
      </c>
      <c r="BB120" s="88">
        <f>'Méněpráce - PVC, koberce,...'!F37</f>
        <v>0</v>
      </c>
      <c r="BC120" s="88">
        <f>'Méněpráce - PVC, koberce,...'!F38</f>
        <v>0</v>
      </c>
      <c r="BD120" s="90">
        <f>'Méněpráce - PVC, koberce,...'!F39</f>
        <v>0</v>
      </c>
      <c r="BT120" s="24" t="s">
        <v>79</v>
      </c>
      <c r="BV120" s="24" t="s">
        <v>72</v>
      </c>
      <c r="BW120" s="24" t="s">
        <v>134</v>
      </c>
      <c r="BX120" s="24" t="s">
        <v>132</v>
      </c>
      <c r="CL120" s="24" t="s">
        <v>1</v>
      </c>
    </row>
    <row r="121" spans="1:91" s="4" customFormat="1" ht="16.5" customHeight="1">
      <c r="A121" s="85" t="s">
        <v>80</v>
      </c>
      <c r="B121" s="48"/>
      <c r="C121" s="10"/>
      <c r="D121" s="10"/>
      <c r="E121" s="205" t="s">
        <v>85</v>
      </c>
      <c r="F121" s="205"/>
      <c r="G121" s="205"/>
      <c r="H121" s="205"/>
      <c r="I121" s="205"/>
      <c r="J121" s="10"/>
      <c r="K121" s="205" t="s">
        <v>133</v>
      </c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19">
        <f>'Vícepráce - PVC, koberce,...'!J32</f>
        <v>359833.85</v>
      </c>
      <c r="AH121" s="220"/>
      <c r="AI121" s="220"/>
      <c r="AJ121" s="220"/>
      <c r="AK121" s="220"/>
      <c r="AL121" s="220"/>
      <c r="AM121" s="220"/>
      <c r="AN121" s="219">
        <f t="shared" si="0"/>
        <v>435398.95999999996</v>
      </c>
      <c r="AO121" s="220"/>
      <c r="AP121" s="220"/>
      <c r="AQ121" s="86" t="s">
        <v>83</v>
      </c>
      <c r="AR121" s="48"/>
      <c r="AS121" s="87">
        <v>0</v>
      </c>
      <c r="AT121" s="88">
        <f t="shared" si="1"/>
        <v>75565.11</v>
      </c>
      <c r="AU121" s="89">
        <f>'Vícepráce - PVC, koberce,...'!P128</f>
        <v>24.538899999999998</v>
      </c>
      <c r="AV121" s="88">
        <f>'Vícepráce - PVC, koberce,...'!J35</f>
        <v>75565.11</v>
      </c>
      <c r="AW121" s="88">
        <f>'Vícepráce - PVC, koberce,...'!J36</f>
        <v>0</v>
      </c>
      <c r="AX121" s="88">
        <f>'Vícepráce - PVC, koberce,...'!J37</f>
        <v>0</v>
      </c>
      <c r="AY121" s="88">
        <f>'Vícepráce - PVC, koberce,...'!J38</f>
        <v>0</v>
      </c>
      <c r="AZ121" s="88">
        <f>'Vícepráce - PVC, koberce,...'!F35</f>
        <v>359833.85</v>
      </c>
      <c r="BA121" s="88">
        <f>'Vícepráce - PVC, koberce,...'!F36</f>
        <v>0</v>
      </c>
      <c r="BB121" s="88">
        <f>'Vícepráce - PVC, koberce,...'!F37</f>
        <v>0</v>
      </c>
      <c r="BC121" s="88">
        <f>'Vícepráce - PVC, koberce,...'!F38</f>
        <v>0</v>
      </c>
      <c r="BD121" s="90">
        <f>'Vícepráce - PVC, koberce,...'!F39</f>
        <v>0</v>
      </c>
      <c r="BT121" s="24" t="s">
        <v>79</v>
      </c>
      <c r="BV121" s="24" t="s">
        <v>72</v>
      </c>
      <c r="BW121" s="24" t="s">
        <v>135</v>
      </c>
      <c r="BX121" s="24" t="s">
        <v>132</v>
      </c>
      <c r="CL121" s="24" t="s">
        <v>1</v>
      </c>
    </row>
    <row r="122" spans="1:91" s="7" customFormat="1" ht="50.25" customHeight="1">
      <c r="B122" s="76"/>
      <c r="C122" s="77"/>
      <c r="D122" s="204" t="s">
        <v>136</v>
      </c>
      <c r="E122" s="204"/>
      <c r="F122" s="204"/>
      <c r="G122" s="204"/>
      <c r="H122" s="204"/>
      <c r="I122" s="78"/>
      <c r="J122" s="204" t="s">
        <v>137</v>
      </c>
      <c r="K122" s="204"/>
      <c r="L122" s="204"/>
      <c r="M122" s="204"/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18">
        <f>ROUND(SUM(AG123:AG124),2)</f>
        <v>50871.74</v>
      </c>
      <c r="AH122" s="217"/>
      <c r="AI122" s="217"/>
      <c r="AJ122" s="217"/>
      <c r="AK122" s="217"/>
      <c r="AL122" s="217"/>
      <c r="AM122" s="217"/>
      <c r="AN122" s="216">
        <f t="shared" si="0"/>
        <v>61554.81</v>
      </c>
      <c r="AO122" s="217"/>
      <c r="AP122" s="217"/>
      <c r="AQ122" s="79" t="s">
        <v>76</v>
      </c>
      <c r="AR122" s="76"/>
      <c r="AS122" s="80">
        <f>ROUND(SUM(AS123:AS124),2)</f>
        <v>0</v>
      </c>
      <c r="AT122" s="81">
        <f t="shared" si="1"/>
        <v>10683.07</v>
      </c>
      <c r="AU122" s="82">
        <f>ROUND(SUM(AU123:AU124),5)</f>
        <v>187.61906999999999</v>
      </c>
      <c r="AV122" s="81">
        <f>ROUND(AZ122*L29,2)</f>
        <v>10683.07</v>
      </c>
      <c r="AW122" s="81">
        <f>ROUND(BA122*L30,2)</f>
        <v>0</v>
      </c>
      <c r="AX122" s="81">
        <f>ROUND(BB122*L29,2)</f>
        <v>0</v>
      </c>
      <c r="AY122" s="81">
        <f>ROUND(BC122*L30,2)</f>
        <v>0</v>
      </c>
      <c r="AZ122" s="81">
        <f>ROUND(SUM(AZ123:AZ124),2)</f>
        <v>50871.74</v>
      </c>
      <c r="BA122" s="81">
        <f>ROUND(SUM(BA123:BA124),2)</f>
        <v>0</v>
      </c>
      <c r="BB122" s="81">
        <f>ROUND(SUM(BB123:BB124),2)</f>
        <v>0</v>
      </c>
      <c r="BC122" s="81">
        <f>ROUND(SUM(BC123:BC124),2)</f>
        <v>0</v>
      </c>
      <c r="BD122" s="83">
        <f>ROUND(SUM(BD123:BD124),2)</f>
        <v>0</v>
      </c>
      <c r="BS122" s="84" t="s">
        <v>69</v>
      </c>
      <c r="BT122" s="84" t="s">
        <v>77</v>
      </c>
      <c r="BU122" s="84" t="s">
        <v>71</v>
      </c>
      <c r="BV122" s="84" t="s">
        <v>72</v>
      </c>
      <c r="BW122" s="84" t="s">
        <v>138</v>
      </c>
      <c r="BX122" s="84" t="s">
        <v>4</v>
      </c>
      <c r="CL122" s="84" t="s">
        <v>1</v>
      </c>
      <c r="CM122" s="84" t="s">
        <v>79</v>
      </c>
    </row>
    <row r="123" spans="1:91" s="4" customFormat="1" ht="23.25" customHeight="1">
      <c r="A123" s="85" t="s">
        <v>80</v>
      </c>
      <c r="B123" s="48"/>
      <c r="C123" s="10"/>
      <c r="D123" s="10"/>
      <c r="E123" s="205" t="s">
        <v>81</v>
      </c>
      <c r="F123" s="205"/>
      <c r="G123" s="205"/>
      <c r="H123" s="205"/>
      <c r="I123" s="205"/>
      <c r="J123" s="10"/>
      <c r="K123" s="205" t="s">
        <v>137</v>
      </c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19">
        <f>'Méněpráce - Fasády'!J32</f>
        <v>-103214.1</v>
      </c>
      <c r="AH123" s="220"/>
      <c r="AI123" s="220"/>
      <c r="AJ123" s="220"/>
      <c r="AK123" s="220"/>
      <c r="AL123" s="220"/>
      <c r="AM123" s="220"/>
      <c r="AN123" s="219">
        <f t="shared" si="0"/>
        <v>-124889.06</v>
      </c>
      <c r="AO123" s="220"/>
      <c r="AP123" s="220"/>
      <c r="AQ123" s="86" t="s">
        <v>83</v>
      </c>
      <c r="AR123" s="48"/>
      <c r="AS123" s="87">
        <v>0</v>
      </c>
      <c r="AT123" s="88">
        <f t="shared" si="1"/>
        <v>-21674.959999999999</v>
      </c>
      <c r="AU123" s="89">
        <f>'Méněpráce - Fasády'!P123</f>
        <v>0</v>
      </c>
      <c r="AV123" s="88">
        <f>'Méněpráce - Fasády'!J35</f>
        <v>-21674.959999999999</v>
      </c>
      <c r="AW123" s="88">
        <f>'Méněpráce - Fasády'!J36</f>
        <v>0</v>
      </c>
      <c r="AX123" s="88">
        <f>'Méněpráce - Fasády'!J37</f>
        <v>0</v>
      </c>
      <c r="AY123" s="88">
        <f>'Méněpráce - Fasády'!J38</f>
        <v>0</v>
      </c>
      <c r="AZ123" s="88">
        <f>'Méněpráce - Fasády'!F35</f>
        <v>-103214.1</v>
      </c>
      <c r="BA123" s="88">
        <f>'Méněpráce - Fasády'!F36</f>
        <v>0</v>
      </c>
      <c r="BB123" s="88">
        <f>'Méněpráce - Fasády'!F37</f>
        <v>0</v>
      </c>
      <c r="BC123" s="88">
        <f>'Méněpráce - Fasády'!F38</f>
        <v>0</v>
      </c>
      <c r="BD123" s="90">
        <f>'Méněpráce - Fasády'!F39</f>
        <v>0</v>
      </c>
      <c r="BT123" s="24" t="s">
        <v>79</v>
      </c>
      <c r="BV123" s="24" t="s">
        <v>72</v>
      </c>
      <c r="BW123" s="24" t="s">
        <v>139</v>
      </c>
      <c r="BX123" s="24" t="s">
        <v>138</v>
      </c>
      <c r="CL123" s="24" t="s">
        <v>1</v>
      </c>
    </row>
    <row r="124" spans="1:91" s="4" customFormat="1" ht="16.5" customHeight="1">
      <c r="A124" s="85" t="s">
        <v>80</v>
      </c>
      <c r="B124" s="48"/>
      <c r="C124" s="10"/>
      <c r="D124" s="10"/>
      <c r="E124" s="205" t="s">
        <v>85</v>
      </c>
      <c r="F124" s="205"/>
      <c r="G124" s="205"/>
      <c r="H124" s="205"/>
      <c r="I124" s="205"/>
      <c r="J124" s="10"/>
      <c r="K124" s="205" t="s">
        <v>140</v>
      </c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19">
        <f>'Vícepráce - Fasády '!J32</f>
        <v>154085.84</v>
      </c>
      <c r="AH124" s="220"/>
      <c r="AI124" s="220"/>
      <c r="AJ124" s="220"/>
      <c r="AK124" s="220"/>
      <c r="AL124" s="220"/>
      <c r="AM124" s="220"/>
      <c r="AN124" s="219">
        <f t="shared" si="0"/>
        <v>186443.87</v>
      </c>
      <c r="AO124" s="220"/>
      <c r="AP124" s="220"/>
      <c r="AQ124" s="86" t="s">
        <v>83</v>
      </c>
      <c r="AR124" s="48"/>
      <c r="AS124" s="87">
        <v>0</v>
      </c>
      <c r="AT124" s="88">
        <f t="shared" si="1"/>
        <v>32358.03</v>
      </c>
      <c r="AU124" s="89">
        <f>'Vícepráce - Fasády '!P123</f>
        <v>187.61907000000002</v>
      </c>
      <c r="AV124" s="88">
        <f>'Vícepráce - Fasády '!J35</f>
        <v>32358.03</v>
      </c>
      <c r="AW124" s="88">
        <f>'Vícepráce - Fasády '!J36</f>
        <v>0</v>
      </c>
      <c r="AX124" s="88">
        <f>'Vícepráce - Fasády '!J37</f>
        <v>0</v>
      </c>
      <c r="AY124" s="88">
        <f>'Vícepráce - Fasády '!J38</f>
        <v>0</v>
      </c>
      <c r="AZ124" s="88">
        <f>'Vícepráce - Fasády '!F35</f>
        <v>154085.84</v>
      </c>
      <c r="BA124" s="88">
        <f>'Vícepráce - Fasády '!F36</f>
        <v>0</v>
      </c>
      <c r="BB124" s="88">
        <f>'Vícepráce - Fasády '!F37</f>
        <v>0</v>
      </c>
      <c r="BC124" s="88">
        <f>'Vícepráce - Fasády '!F38</f>
        <v>0</v>
      </c>
      <c r="BD124" s="90">
        <f>'Vícepráce - Fasády '!F39</f>
        <v>0</v>
      </c>
      <c r="BT124" s="24" t="s">
        <v>79</v>
      </c>
      <c r="BV124" s="24" t="s">
        <v>72</v>
      </c>
      <c r="BW124" s="24" t="s">
        <v>141</v>
      </c>
      <c r="BX124" s="24" t="s">
        <v>138</v>
      </c>
      <c r="CL124" s="24" t="s">
        <v>1</v>
      </c>
    </row>
    <row r="125" spans="1:91" s="7" customFormat="1" ht="50.25" customHeight="1">
      <c r="B125" s="76"/>
      <c r="C125" s="77"/>
      <c r="D125" s="204" t="s">
        <v>142</v>
      </c>
      <c r="E125" s="204"/>
      <c r="F125" s="204"/>
      <c r="G125" s="204"/>
      <c r="H125" s="204"/>
      <c r="I125" s="78"/>
      <c r="J125" s="204" t="s">
        <v>143</v>
      </c>
      <c r="K125" s="204"/>
      <c r="L125" s="204"/>
      <c r="M125" s="204"/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18">
        <f>ROUND(SUM(AG126:AG127),2)</f>
        <v>69512.600000000006</v>
      </c>
      <c r="AH125" s="217"/>
      <c r="AI125" s="217"/>
      <c r="AJ125" s="217"/>
      <c r="AK125" s="217"/>
      <c r="AL125" s="217"/>
      <c r="AM125" s="217"/>
      <c r="AN125" s="216">
        <f t="shared" si="0"/>
        <v>84110.25</v>
      </c>
      <c r="AO125" s="217"/>
      <c r="AP125" s="217"/>
      <c r="AQ125" s="79" t="s">
        <v>76</v>
      </c>
      <c r="AR125" s="76"/>
      <c r="AS125" s="80">
        <f>ROUND(SUM(AS126:AS127),2)</f>
        <v>0</v>
      </c>
      <c r="AT125" s="81">
        <f t="shared" si="1"/>
        <v>14597.65</v>
      </c>
      <c r="AU125" s="82">
        <f>ROUND(SUM(AU126:AU127),5)</f>
        <v>5.0036500000000004</v>
      </c>
      <c r="AV125" s="81">
        <f>ROUND(AZ125*L29,2)</f>
        <v>14597.65</v>
      </c>
      <c r="AW125" s="81">
        <f>ROUND(BA125*L30,2)</f>
        <v>0</v>
      </c>
      <c r="AX125" s="81">
        <f>ROUND(BB125*L29,2)</f>
        <v>0</v>
      </c>
      <c r="AY125" s="81">
        <f>ROUND(BC125*L30,2)</f>
        <v>0</v>
      </c>
      <c r="AZ125" s="81">
        <f>ROUND(SUM(AZ126:AZ127),2)</f>
        <v>69512.600000000006</v>
      </c>
      <c r="BA125" s="81">
        <f>ROUND(SUM(BA126:BA127),2)</f>
        <v>0</v>
      </c>
      <c r="BB125" s="81">
        <f>ROUND(SUM(BB126:BB127),2)</f>
        <v>0</v>
      </c>
      <c r="BC125" s="81">
        <f>ROUND(SUM(BC126:BC127),2)</f>
        <v>0</v>
      </c>
      <c r="BD125" s="83">
        <f>ROUND(SUM(BD126:BD127),2)</f>
        <v>0</v>
      </c>
      <c r="BS125" s="84" t="s">
        <v>69</v>
      </c>
      <c r="BT125" s="84" t="s">
        <v>77</v>
      </c>
      <c r="BU125" s="84" t="s">
        <v>71</v>
      </c>
      <c r="BV125" s="84" t="s">
        <v>72</v>
      </c>
      <c r="BW125" s="84" t="s">
        <v>144</v>
      </c>
      <c r="BX125" s="84" t="s">
        <v>4</v>
      </c>
      <c r="CL125" s="84" t="s">
        <v>1</v>
      </c>
      <c r="CM125" s="84" t="s">
        <v>79</v>
      </c>
    </row>
    <row r="126" spans="1:91" s="4" customFormat="1" ht="23.25" customHeight="1">
      <c r="A126" s="85" t="s">
        <v>80</v>
      </c>
      <c r="B126" s="48"/>
      <c r="C126" s="10"/>
      <c r="D126" s="10"/>
      <c r="E126" s="205" t="s">
        <v>81</v>
      </c>
      <c r="F126" s="205"/>
      <c r="G126" s="205"/>
      <c r="H126" s="205"/>
      <c r="I126" s="205"/>
      <c r="J126" s="10"/>
      <c r="K126" s="205" t="s">
        <v>143</v>
      </c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19">
        <f>'Méněpráce - Ústřední vytá...'!J32</f>
        <v>-29368.400000000001</v>
      </c>
      <c r="AH126" s="220"/>
      <c r="AI126" s="220"/>
      <c r="AJ126" s="220"/>
      <c r="AK126" s="220"/>
      <c r="AL126" s="220"/>
      <c r="AM126" s="220"/>
      <c r="AN126" s="219">
        <f t="shared" si="0"/>
        <v>-35535.760000000002</v>
      </c>
      <c r="AO126" s="220"/>
      <c r="AP126" s="220"/>
      <c r="AQ126" s="86" t="s">
        <v>83</v>
      </c>
      <c r="AR126" s="48"/>
      <c r="AS126" s="87">
        <v>0</v>
      </c>
      <c r="AT126" s="88">
        <f t="shared" si="1"/>
        <v>-6167.36</v>
      </c>
      <c r="AU126" s="89">
        <f>'Méněpráce - Ústřední vytá...'!P123</f>
        <v>0</v>
      </c>
      <c r="AV126" s="88">
        <f>'Méněpráce - Ústřední vytá...'!J35</f>
        <v>-6167.36</v>
      </c>
      <c r="AW126" s="88">
        <f>'Méněpráce - Ústřední vytá...'!J36</f>
        <v>0</v>
      </c>
      <c r="AX126" s="88">
        <f>'Méněpráce - Ústřední vytá...'!J37</f>
        <v>0</v>
      </c>
      <c r="AY126" s="88">
        <f>'Méněpráce - Ústřední vytá...'!J38</f>
        <v>0</v>
      </c>
      <c r="AZ126" s="88">
        <f>'Méněpráce - Ústřední vytá...'!F35</f>
        <v>-29368.400000000001</v>
      </c>
      <c r="BA126" s="88">
        <f>'Méněpráce - Ústřední vytá...'!F36</f>
        <v>0</v>
      </c>
      <c r="BB126" s="88">
        <f>'Méněpráce - Ústřední vytá...'!F37</f>
        <v>0</v>
      </c>
      <c r="BC126" s="88">
        <f>'Méněpráce - Ústřední vytá...'!F38</f>
        <v>0</v>
      </c>
      <c r="BD126" s="90">
        <f>'Méněpráce - Ústřední vytá...'!F39</f>
        <v>0</v>
      </c>
      <c r="BT126" s="24" t="s">
        <v>79</v>
      </c>
      <c r="BV126" s="24" t="s">
        <v>72</v>
      </c>
      <c r="BW126" s="24" t="s">
        <v>145</v>
      </c>
      <c r="BX126" s="24" t="s">
        <v>144</v>
      </c>
      <c r="CL126" s="24" t="s">
        <v>1</v>
      </c>
    </row>
    <row r="127" spans="1:91" s="4" customFormat="1" ht="16.5" customHeight="1">
      <c r="A127" s="85" t="s">
        <v>80</v>
      </c>
      <c r="B127" s="48"/>
      <c r="C127" s="10"/>
      <c r="D127" s="10"/>
      <c r="E127" s="205" t="s">
        <v>85</v>
      </c>
      <c r="F127" s="205"/>
      <c r="G127" s="205"/>
      <c r="H127" s="205"/>
      <c r="I127" s="205"/>
      <c r="J127" s="10"/>
      <c r="K127" s="205" t="s">
        <v>143</v>
      </c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19">
        <f>'Vícepráce - Ústřední vytá...'!J32</f>
        <v>98881</v>
      </c>
      <c r="AH127" s="220"/>
      <c r="AI127" s="220"/>
      <c r="AJ127" s="220"/>
      <c r="AK127" s="220"/>
      <c r="AL127" s="220"/>
      <c r="AM127" s="220"/>
      <c r="AN127" s="219">
        <f t="shared" si="0"/>
        <v>119646.01</v>
      </c>
      <c r="AO127" s="220"/>
      <c r="AP127" s="220"/>
      <c r="AQ127" s="86" t="s">
        <v>83</v>
      </c>
      <c r="AR127" s="48"/>
      <c r="AS127" s="87">
        <v>0</v>
      </c>
      <c r="AT127" s="88">
        <f t="shared" si="1"/>
        <v>20765.009999999998</v>
      </c>
      <c r="AU127" s="89">
        <f>'Vícepráce - Ústřední vytá...'!P125</f>
        <v>5.0036499999999995</v>
      </c>
      <c r="AV127" s="88">
        <f>'Vícepráce - Ústřední vytá...'!J35</f>
        <v>20765.009999999998</v>
      </c>
      <c r="AW127" s="88">
        <f>'Vícepráce - Ústřední vytá...'!J36</f>
        <v>0</v>
      </c>
      <c r="AX127" s="88">
        <f>'Vícepráce - Ústřední vytá...'!J37</f>
        <v>0</v>
      </c>
      <c r="AY127" s="88">
        <f>'Vícepráce - Ústřední vytá...'!J38</f>
        <v>0</v>
      </c>
      <c r="AZ127" s="88">
        <f>'Vícepráce - Ústřední vytá...'!F35</f>
        <v>98881</v>
      </c>
      <c r="BA127" s="88">
        <f>'Vícepráce - Ústřední vytá...'!F36</f>
        <v>0</v>
      </c>
      <c r="BB127" s="88">
        <f>'Vícepráce - Ústřední vytá...'!F37</f>
        <v>0</v>
      </c>
      <c r="BC127" s="88">
        <f>'Vícepráce - Ústřední vytá...'!F38</f>
        <v>0</v>
      </c>
      <c r="BD127" s="90">
        <f>'Vícepráce - Ústřední vytá...'!F39</f>
        <v>0</v>
      </c>
      <c r="BT127" s="24" t="s">
        <v>79</v>
      </c>
      <c r="BV127" s="24" t="s">
        <v>72</v>
      </c>
      <c r="BW127" s="24" t="s">
        <v>146</v>
      </c>
      <c r="BX127" s="24" t="s">
        <v>144</v>
      </c>
      <c r="CL127" s="24" t="s">
        <v>1</v>
      </c>
    </row>
    <row r="128" spans="1:91" s="7" customFormat="1" ht="50.25" customHeight="1">
      <c r="B128" s="76"/>
      <c r="C128" s="77"/>
      <c r="D128" s="204" t="s">
        <v>147</v>
      </c>
      <c r="E128" s="204"/>
      <c r="F128" s="204"/>
      <c r="G128" s="204"/>
      <c r="H128" s="204"/>
      <c r="I128" s="78"/>
      <c r="J128" s="204" t="s">
        <v>148</v>
      </c>
      <c r="K128" s="204"/>
      <c r="L128" s="204"/>
      <c r="M128" s="204"/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18">
        <f>ROUND(SUM(AG129:AG130),2)</f>
        <v>-34122.800000000003</v>
      </c>
      <c r="AH128" s="217"/>
      <c r="AI128" s="217"/>
      <c r="AJ128" s="217"/>
      <c r="AK128" s="217"/>
      <c r="AL128" s="217"/>
      <c r="AM128" s="217"/>
      <c r="AN128" s="216">
        <f t="shared" si="0"/>
        <v>-41288.590000000004</v>
      </c>
      <c r="AO128" s="217"/>
      <c r="AP128" s="217"/>
      <c r="AQ128" s="79" t="s">
        <v>76</v>
      </c>
      <c r="AR128" s="76"/>
      <c r="AS128" s="80">
        <f>ROUND(SUM(AS129:AS130),2)</f>
        <v>0</v>
      </c>
      <c r="AT128" s="81">
        <f t="shared" si="1"/>
        <v>-7165.79</v>
      </c>
      <c r="AU128" s="82">
        <f>ROUND(SUM(AU129:AU130),5)</f>
        <v>8.1590000000000007</v>
      </c>
      <c r="AV128" s="81">
        <f>ROUND(AZ128*L29,2)</f>
        <v>-7165.79</v>
      </c>
      <c r="AW128" s="81">
        <f>ROUND(BA128*L30,2)</f>
        <v>0</v>
      </c>
      <c r="AX128" s="81">
        <f>ROUND(BB128*L29,2)</f>
        <v>0</v>
      </c>
      <c r="AY128" s="81">
        <f>ROUND(BC128*L30,2)</f>
        <v>0</v>
      </c>
      <c r="AZ128" s="81">
        <f>ROUND(SUM(AZ129:AZ130),2)</f>
        <v>-34122.800000000003</v>
      </c>
      <c r="BA128" s="81">
        <f>ROUND(SUM(BA129:BA130),2)</f>
        <v>0</v>
      </c>
      <c r="BB128" s="81">
        <f>ROUND(SUM(BB129:BB130),2)</f>
        <v>0</v>
      </c>
      <c r="BC128" s="81">
        <f>ROUND(SUM(BC129:BC130),2)</f>
        <v>0</v>
      </c>
      <c r="BD128" s="83">
        <f>ROUND(SUM(BD129:BD130),2)</f>
        <v>0</v>
      </c>
      <c r="BS128" s="84" t="s">
        <v>69</v>
      </c>
      <c r="BT128" s="84" t="s">
        <v>77</v>
      </c>
      <c r="BU128" s="84" t="s">
        <v>71</v>
      </c>
      <c r="BV128" s="84" t="s">
        <v>72</v>
      </c>
      <c r="BW128" s="84" t="s">
        <v>149</v>
      </c>
      <c r="BX128" s="84" t="s">
        <v>4</v>
      </c>
      <c r="CL128" s="84" t="s">
        <v>1</v>
      </c>
      <c r="CM128" s="84" t="s">
        <v>79</v>
      </c>
    </row>
    <row r="129" spans="1:91" s="4" customFormat="1" ht="23.25" customHeight="1">
      <c r="A129" s="85" t="s">
        <v>80</v>
      </c>
      <c r="B129" s="48"/>
      <c r="C129" s="10"/>
      <c r="D129" s="10"/>
      <c r="E129" s="205" t="s">
        <v>81</v>
      </c>
      <c r="F129" s="205"/>
      <c r="G129" s="205"/>
      <c r="H129" s="205"/>
      <c r="I129" s="205"/>
      <c r="J129" s="10"/>
      <c r="K129" s="205" t="s">
        <v>148</v>
      </c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19">
        <f>'Méněpráce - Obvodové výpl...'!J32</f>
        <v>-254800.8</v>
      </c>
      <c r="AH129" s="220"/>
      <c r="AI129" s="220"/>
      <c r="AJ129" s="220"/>
      <c r="AK129" s="220"/>
      <c r="AL129" s="220"/>
      <c r="AM129" s="220"/>
      <c r="AN129" s="219">
        <f t="shared" si="0"/>
        <v>-308308.96999999997</v>
      </c>
      <c r="AO129" s="220"/>
      <c r="AP129" s="220"/>
      <c r="AQ129" s="86" t="s">
        <v>83</v>
      </c>
      <c r="AR129" s="48"/>
      <c r="AS129" s="87">
        <v>0</v>
      </c>
      <c r="AT129" s="88">
        <f t="shared" si="1"/>
        <v>-53508.17</v>
      </c>
      <c r="AU129" s="89">
        <f>'Méněpráce - Obvodové výpl...'!P123</f>
        <v>0</v>
      </c>
      <c r="AV129" s="88">
        <f>'Méněpráce - Obvodové výpl...'!J35</f>
        <v>-53508.17</v>
      </c>
      <c r="AW129" s="88">
        <f>'Méněpráce - Obvodové výpl...'!J36</f>
        <v>0</v>
      </c>
      <c r="AX129" s="88">
        <f>'Méněpráce - Obvodové výpl...'!J37</f>
        <v>0</v>
      </c>
      <c r="AY129" s="88">
        <f>'Méněpráce - Obvodové výpl...'!J38</f>
        <v>0</v>
      </c>
      <c r="AZ129" s="88">
        <f>'Méněpráce - Obvodové výpl...'!F35</f>
        <v>-254800.8</v>
      </c>
      <c r="BA129" s="88">
        <f>'Méněpráce - Obvodové výpl...'!F36</f>
        <v>0</v>
      </c>
      <c r="BB129" s="88">
        <f>'Méněpráce - Obvodové výpl...'!F37</f>
        <v>0</v>
      </c>
      <c r="BC129" s="88">
        <f>'Méněpráce - Obvodové výpl...'!F38</f>
        <v>0</v>
      </c>
      <c r="BD129" s="90">
        <f>'Méněpráce - Obvodové výpl...'!F39</f>
        <v>0</v>
      </c>
      <c r="BT129" s="24" t="s">
        <v>79</v>
      </c>
      <c r="BV129" s="24" t="s">
        <v>72</v>
      </c>
      <c r="BW129" s="24" t="s">
        <v>150</v>
      </c>
      <c r="BX129" s="24" t="s">
        <v>149</v>
      </c>
      <c r="CL129" s="24" t="s">
        <v>1</v>
      </c>
    </row>
    <row r="130" spans="1:91" s="4" customFormat="1" ht="23.25" customHeight="1">
      <c r="A130" s="85" t="s">
        <v>80</v>
      </c>
      <c r="B130" s="48"/>
      <c r="C130" s="10"/>
      <c r="D130" s="10"/>
      <c r="E130" s="205" t="s">
        <v>85</v>
      </c>
      <c r="F130" s="205"/>
      <c r="G130" s="205"/>
      <c r="H130" s="205"/>
      <c r="I130" s="205"/>
      <c r="J130" s="10"/>
      <c r="K130" s="205" t="s">
        <v>148</v>
      </c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19">
        <f>'Vícepráce - Obvodové výpl...'!J32</f>
        <v>220678</v>
      </c>
      <c r="AH130" s="220"/>
      <c r="AI130" s="220"/>
      <c r="AJ130" s="220"/>
      <c r="AK130" s="220"/>
      <c r="AL130" s="220"/>
      <c r="AM130" s="220"/>
      <c r="AN130" s="219">
        <f t="shared" si="0"/>
        <v>267020.38</v>
      </c>
      <c r="AO130" s="220"/>
      <c r="AP130" s="220"/>
      <c r="AQ130" s="86" t="s">
        <v>83</v>
      </c>
      <c r="AR130" s="48"/>
      <c r="AS130" s="87">
        <v>0</v>
      </c>
      <c r="AT130" s="88">
        <f t="shared" si="1"/>
        <v>46342.38</v>
      </c>
      <c r="AU130" s="89">
        <f>'Vícepráce - Obvodové výpl...'!P123</f>
        <v>8.1590000000000007</v>
      </c>
      <c r="AV130" s="88">
        <f>'Vícepráce - Obvodové výpl...'!J35</f>
        <v>46342.38</v>
      </c>
      <c r="AW130" s="88">
        <f>'Vícepráce - Obvodové výpl...'!J36</f>
        <v>0</v>
      </c>
      <c r="AX130" s="88">
        <f>'Vícepráce - Obvodové výpl...'!J37</f>
        <v>0</v>
      </c>
      <c r="AY130" s="88">
        <f>'Vícepráce - Obvodové výpl...'!J38</f>
        <v>0</v>
      </c>
      <c r="AZ130" s="88">
        <f>'Vícepráce - Obvodové výpl...'!F35</f>
        <v>220678</v>
      </c>
      <c r="BA130" s="88">
        <f>'Vícepráce - Obvodové výpl...'!F36</f>
        <v>0</v>
      </c>
      <c r="BB130" s="88">
        <f>'Vícepráce - Obvodové výpl...'!F37</f>
        <v>0</v>
      </c>
      <c r="BC130" s="88">
        <f>'Vícepráce - Obvodové výpl...'!F38</f>
        <v>0</v>
      </c>
      <c r="BD130" s="90">
        <f>'Vícepráce - Obvodové výpl...'!F39</f>
        <v>0</v>
      </c>
      <c r="BT130" s="24" t="s">
        <v>79</v>
      </c>
      <c r="BV130" s="24" t="s">
        <v>72</v>
      </c>
      <c r="BW130" s="24" t="s">
        <v>151</v>
      </c>
      <c r="BX130" s="24" t="s">
        <v>149</v>
      </c>
      <c r="CL130" s="24" t="s">
        <v>1</v>
      </c>
    </row>
    <row r="131" spans="1:91" s="7" customFormat="1" ht="50.25" customHeight="1">
      <c r="B131" s="76"/>
      <c r="C131" s="77"/>
      <c r="D131" s="204" t="s">
        <v>152</v>
      </c>
      <c r="E131" s="204"/>
      <c r="F131" s="204"/>
      <c r="G131" s="204"/>
      <c r="H131" s="204"/>
      <c r="I131" s="78"/>
      <c r="J131" s="204" t="s">
        <v>153</v>
      </c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18">
        <f>ROUND(SUM(AG132:AG133),2)</f>
        <v>27451.13</v>
      </c>
      <c r="AH131" s="217"/>
      <c r="AI131" s="217"/>
      <c r="AJ131" s="217"/>
      <c r="AK131" s="217"/>
      <c r="AL131" s="217"/>
      <c r="AM131" s="217"/>
      <c r="AN131" s="216">
        <f t="shared" si="0"/>
        <v>33215.870000000003</v>
      </c>
      <c r="AO131" s="217"/>
      <c r="AP131" s="217"/>
      <c r="AQ131" s="79" t="s">
        <v>76</v>
      </c>
      <c r="AR131" s="76"/>
      <c r="AS131" s="80">
        <f>ROUND(SUM(AS132:AS133),2)</f>
        <v>0</v>
      </c>
      <c r="AT131" s="81">
        <f t="shared" si="1"/>
        <v>5764.74</v>
      </c>
      <c r="AU131" s="82">
        <f>ROUND(SUM(AU132:AU133),5)</f>
        <v>1.88009</v>
      </c>
      <c r="AV131" s="81">
        <f>ROUND(AZ131*L29,2)</f>
        <v>5764.74</v>
      </c>
      <c r="AW131" s="81">
        <f>ROUND(BA131*L30,2)</f>
        <v>0</v>
      </c>
      <c r="AX131" s="81">
        <f>ROUND(BB131*L29,2)</f>
        <v>0</v>
      </c>
      <c r="AY131" s="81">
        <f>ROUND(BC131*L30,2)</f>
        <v>0</v>
      </c>
      <c r="AZ131" s="81">
        <f>ROUND(SUM(AZ132:AZ133),2)</f>
        <v>27451.13</v>
      </c>
      <c r="BA131" s="81">
        <f>ROUND(SUM(BA132:BA133),2)</f>
        <v>0</v>
      </c>
      <c r="BB131" s="81">
        <f>ROUND(SUM(BB132:BB133),2)</f>
        <v>0</v>
      </c>
      <c r="BC131" s="81">
        <f>ROUND(SUM(BC132:BC133),2)</f>
        <v>0</v>
      </c>
      <c r="BD131" s="83">
        <f>ROUND(SUM(BD132:BD133),2)</f>
        <v>0</v>
      </c>
      <c r="BS131" s="84" t="s">
        <v>69</v>
      </c>
      <c r="BT131" s="84" t="s">
        <v>77</v>
      </c>
      <c r="BU131" s="84" t="s">
        <v>71</v>
      </c>
      <c r="BV131" s="84" t="s">
        <v>72</v>
      </c>
      <c r="BW131" s="84" t="s">
        <v>154</v>
      </c>
      <c r="BX131" s="84" t="s">
        <v>4</v>
      </c>
      <c r="CL131" s="84" t="s">
        <v>1</v>
      </c>
      <c r="CM131" s="84" t="s">
        <v>79</v>
      </c>
    </row>
    <row r="132" spans="1:91" s="4" customFormat="1" ht="23.25" customHeight="1">
      <c r="A132" s="85" t="s">
        <v>80</v>
      </c>
      <c r="B132" s="48"/>
      <c r="C132" s="10"/>
      <c r="D132" s="10"/>
      <c r="E132" s="205" t="s">
        <v>81</v>
      </c>
      <c r="F132" s="205"/>
      <c r="G132" s="205"/>
      <c r="H132" s="205"/>
      <c r="I132" s="205"/>
      <c r="J132" s="10"/>
      <c r="K132" s="205" t="s">
        <v>153</v>
      </c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19">
        <f>'Méněpráce - Parapety'!J32</f>
        <v>-26301.05</v>
      </c>
      <c r="AH132" s="220"/>
      <c r="AI132" s="220"/>
      <c r="AJ132" s="220"/>
      <c r="AK132" s="220"/>
      <c r="AL132" s="220"/>
      <c r="AM132" s="220"/>
      <c r="AN132" s="219">
        <f t="shared" si="0"/>
        <v>-31824.27</v>
      </c>
      <c r="AO132" s="220"/>
      <c r="AP132" s="220"/>
      <c r="AQ132" s="86" t="s">
        <v>83</v>
      </c>
      <c r="AR132" s="48"/>
      <c r="AS132" s="87">
        <v>0</v>
      </c>
      <c r="AT132" s="88">
        <f t="shared" si="1"/>
        <v>-5523.22</v>
      </c>
      <c r="AU132" s="89">
        <f>'Méněpráce - Parapety'!P122</f>
        <v>0</v>
      </c>
      <c r="AV132" s="88">
        <f>'Méněpráce - Parapety'!J35</f>
        <v>-5523.22</v>
      </c>
      <c r="AW132" s="88">
        <f>'Méněpráce - Parapety'!J36</f>
        <v>0</v>
      </c>
      <c r="AX132" s="88">
        <f>'Méněpráce - Parapety'!J37</f>
        <v>0</v>
      </c>
      <c r="AY132" s="88">
        <f>'Méněpráce - Parapety'!J38</f>
        <v>0</v>
      </c>
      <c r="AZ132" s="88">
        <f>'Méněpráce - Parapety'!F35</f>
        <v>-26301.05</v>
      </c>
      <c r="BA132" s="88">
        <f>'Méněpráce - Parapety'!F36</f>
        <v>0</v>
      </c>
      <c r="BB132" s="88">
        <f>'Méněpráce - Parapety'!F37</f>
        <v>0</v>
      </c>
      <c r="BC132" s="88">
        <f>'Méněpráce - Parapety'!F38</f>
        <v>0</v>
      </c>
      <c r="BD132" s="90">
        <f>'Méněpráce - Parapety'!F39</f>
        <v>0</v>
      </c>
      <c r="BT132" s="24" t="s">
        <v>79</v>
      </c>
      <c r="BV132" s="24" t="s">
        <v>72</v>
      </c>
      <c r="BW132" s="24" t="s">
        <v>155</v>
      </c>
      <c r="BX132" s="24" t="s">
        <v>154</v>
      </c>
      <c r="CL132" s="24" t="s">
        <v>1</v>
      </c>
    </row>
    <row r="133" spans="1:91" s="4" customFormat="1" ht="16.5" customHeight="1">
      <c r="A133" s="85" t="s">
        <v>80</v>
      </c>
      <c r="B133" s="48"/>
      <c r="C133" s="10"/>
      <c r="D133" s="10"/>
      <c r="E133" s="205" t="s">
        <v>85</v>
      </c>
      <c r="F133" s="205"/>
      <c r="G133" s="205"/>
      <c r="H133" s="205"/>
      <c r="I133" s="205"/>
      <c r="J133" s="10"/>
      <c r="K133" s="205" t="s">
        <v>153</v>
      </c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19">
        <f>'Vícepráce - Parapety'!J32</f>
        <v>53752.18</v>
      </c>
      <c r="AH133" s="220"/>
      <c r="AI133" s="220"/>
      <c r="AJ133" s="220"/>
      <c r="AK133" s="220"/>
      <c r="AL133" s="220"/>
      <c r="AM133" s="220"/>
      <c r="AN133" s="219">
        <f t="shared" si="0"/>
        <v>65040.14</v>
      </c>
      <c r="AO133" s="220"/>
      <c r="AP133" s="220"/>
      <c r="AQ133" s="86" t="s">
        <v>83</v>
      </c>
      <c r="AR133" s="48"/>
      <c r="AS133" s="87">
        <v>0</v>
      </c>
      <c r="AT133" s="88">
        <f t="shared" si="1"/>
        <v>11287.96</v>
      </c>
      <c r="AU133" s="89">
        <f>'Vícepráce - Parapety'!P123</f>
        <v>1.880088</v>
      </c>
      <c r="AV133" s="88">
        <f>'Vícepráce - Parapety'!J35</f>
        <v>11287.96</v>
      </c>
      <c r="AW133" s="88">
        <f>'Vícepráce - Parapety'!J36</f>
        <v>0</v>
      </c>
      <c r="AX133" s="88">
        <f>'Vícepráce - Parapety'!J37</f>
        <v>0</v>
      </c>
      <c r="AY133" s="88">
        <f>'Vícepráce - Parapety'!J38</f>
        <v>0</v>
      </c>
      <c r="AZ133" s="88">
        <f>'Vícepráce - Parapety'!F35</f>
        <v>53752.18</v>
      </c>
      <c r="BA133" s="88">
        <f>'Vícepráce - Parapety'!F36</f>
        <v>0</v>
      </c>
      <c r="BB133" s="88">
        <f>'Vícepráce - Parapety'!F37</f>
        <v>0</v>
      </c>
      <c r="BC133" s="88">
        <f>'Vícepráce - Parapety'!F38</f>
        <v>0</v>
      </c>
      <c r="BD133" s="90">
        <f>'Vícepráce - Parapety'!F39</f>
        <v>0</v>
      </c>
      <c r="BT133" s="24" t="s">
        <v>79</v>
      </c>
      <c r="BV133" s="24" t="s">
        <v>72</v>
      </c>
      <c r="BW133" s="24" t="s">
        <v>156</v>
      </c>
      <c r="BX133" s="24" t="s">
        <v>154</v>
      </c>
      <c r="CL133" s="24" t="s">
        <v>1</v>
      </c>
    </row>
    <row r="134" spans="1:91" s="7" customFormat="1" ht="50.25" customHeight="1">
      <c r="B134" s="76"/>
      <c r="C134" s="77"/>
      <c r="D134" s="204" t="s">
        <v>157</v>
      </c>
      <c r="E134" s="204"/>
      <c r="F134" s="204"/>
      <c r="G134" s="204"/>
      <c r="H134" s="204"/>
      <c r="I134" s="78"/>
      <c r="J134" s="204" t="s">
        <v>158</v>
      </c>
      <c r="K134" s="204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18">
        <f>ROUND(SUM(AG135:AG136),2)</f>
        <v>14280</v>
      </c>
      <c r="AH134" s="217"/>
      <c r="AI134" s="217"/>
      <c r="AJ134" s="217"/>
      <c r="AK134" s="217"/>
      <c r="AL134" s="217"/>
      <c r="AM134" s="217"/>
      <c r="AN134" s="216">
        <f t="shared" si="0"/>
        <v>17278.8</v>
      </c>
      <c r="AO134" s="217"/>
      <c r="AP134" s="217"/>
      <c r="AQ134" s="79" t="s">
        <v>76</v>
      </c>
      <c r="AR134" s="76"/>
      <c r="AS134" s="80">
        <f>ROUND(SUM(AS135:AS136),2)</f>
        <v>0</v>
      </c>
      <c r="AT134" s="81">
        <f t="shared" si="1"/>
        <v>2998.8</v>
      </c>
      <c r="AU134" s="82">
        <f>ROUND(SUM(AU135:AU136),5)</f>
        <v>0</v>
      </c>
      <c r="AV134" s="81">
        <f>ROUND(AZ134*L29,2)</f>
        <v>2998.8</v>
      </c>
      <c r="AW134" s="81">
        <f>ROUND(BA134*L30,2)</f>
        <v>0</v>
      </c>
      <c r="AX134" s="81">
        <f>ROUND(BB134*L29,2)</f>
        <v>0</v>
      </c>
      <c r="AY134" s="81">
        <f>ROUND(BC134*L30,2)</f>
        <v>0</v>
      </c>
      <c r="AZ134" s="81">
        <f>ROUND(SUM(AZ135:AZ136),2)</f>
        <v>14280</v>
      </c>
      <c r="BA134" s="81">
        <f>ROUND(SUM(BA135:BA136),2)</f>
        <v>0</v>
      </c>
      <c r="BB134" s="81">
        <f>ROUND(SUM(BB135:BB136),2)</f>
        <v>0</v>
      </c>
      <c r="BC134" s="81">
        <f>ROUND(SUM(BC135:BC136),2)</f>
        <v>0</v>
      </c>
      <c r="BD134" s="83">
        <f>ROUND(SUM(BD135:BD136),2)</f>
        <v>0</v>
      </c>
      <c r="BS134" s="84" t="s">
        <v>69</v>
      </c>
      <c r="BT134" s="84" t="s">
        <v>77</v>
      </c>
      <c r="BU134" s="84" t="s">
        <v>71</v>
      </c>
      <c r="BV134" s="84" t="s">
        <v>72</v>
      </c>
      <c r="BW134" s="84" t="s">
        <v>159</v>
      </c>
      <c r="BX134" s="84" t="s">
        <v>4</v>
      </c>
      <c r="CL134" s="84" t="s">
        <v>1</v>
      </c>
      <c r="CM134" s="84" t="s">
        <v>79</v>
      </c>
    </row>
    <row r="135" spans="1:91" s="4" customFormat="1" ht="23.25" customHeight="1">
      <c r="A135" s="85" t="s">
        <v>80</v>
      </c>
      <c r="B135" s="48"/>
      <c r="C135" s="10"/>
      <c r="D135" s="10"/>
      <c r="E135" s="205" t="s">
        <v>81</v>
      </c>
      <c r="F135" s="205"/>
      <c r="G135" s="205"/>
      <c r="H135" s="205"/>
      <c r="I135" s="205"/>
      <c r="J135" s="10"/>
      <c r="K135" s="205" t="s">
        <v>160</v>
      </c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19">
        <f>'Méněpráce - Zábradlí '!J32</f>
        <v>-3120</v>
      </c>
      <c r="AH135" s="220"/>
      <c r="AI135" s="220"/>
      <c r="AJ135" s="220"/>
      <c r="AK135" s="220"/>
      <c r="AL135" s="220"/>
      <c r="AM135" s="220"/>
      <c r="AN135" s="219">
        <f t="shared" si="0"/>
        <v>-3775.2</v>
      </c>
      <c r="AO135" s="220"/>
      <c r="AP135" s="220"/>
      <c r="AQ135" s="86" t="s">
        <v>83</v>
      </c>
      <c r="AR135" s="48"/>
      <c r="AS135" s="87">
        <v>0</v>
      </c>
      <c r="AT135" s="88">
        <f t="shared" si="1"/>
        <v>-655.20000000000005</v>
      </c>
      <c r="AU135" s="89">
        <f>'Méněpráce - Zábradlí '!P122</f>
        <v>0</v>
      </c>
      <c r="AV135" s="88">
        <f>'Méněpráce - Zábradlí '!J35</f>
        <v>-655.20000000000005</v>
      </c>
      <c r="AW135" s="88">
        <f>'Méněpráce - Zábradlí '!J36</f>
        <v>0</v>
      </c>
      <c r="AX135" s="88">
        <f>'Méněpráce - Zábradlí '!J37</f>
        <v>0</v>
      </c>
      <c r="AY135" s="88">
        <f>'Méněpráce - Zábradlí '!J38</f>
        <v>0</v>
      </c>
      <c r="AZ135" s="88">
        <f>'Méněpráce - Zábradlí '!F35</f>
        <v>-3120</v>
      </c>
      <c r="BA135" s="88">
        <f>'Méněpráce - Zábradlí '!F36</f>
        <v>0</v>
      </c>
      <c r="BB135" s="88">
        <f>'Méněpráce - Zábradlí '!F37</f>
        <v>0</v>
      </c>
      <c r="BC135" s="88">
        <f>'Méněpráce - Zábradlí '!F38</f>
        <v>0</v>
      </c>
      <c r="BD135" s="90">
        <f>'Méněpráce - Zábradlí '!F39</f>
        <v>0</v>
      </c>
      <c r="BT135" s="24" t="s">
        <v>79</v>
      </c>
      <c r="BV135" s="24" t="s">
        <v>72</v>
      </c>
      <c r="BW135" s="24" t="s">
        <v>161</v>
      </c>
      <c r="BX135" s="24" t="s">
        <v>159</v>
      </c>
      <c r="CL135" s="24" t="s">
        <v>1</v>
      </c>
    </row>
    <row r="136" spans="1:91" s="4" customFormat="1" ht="16.5" customHeight="1">
      <c r="A136" s="85" t="s">
        <v>80</v>
      </c>
      <c r="B136" s="48"/>
      <c r="C136" s="10"/>
      <c r="D136" s="10"/>
      <c r="E136" s="205" t="s">
        <v>85</v>
      </c>
      <c r="F136" s="205"/>
      <c r="G136" s="205"/>
      <c r="H136" s="205"/>
      <c r="I136" s="205"/>
      <c r="J136" s="10"/>
      <c r="K136" s="205" t="s">
        <v>160</v>
      </c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19">
        <f>'Vícepráce - Zábradlí '!J32</f>
        <v>17400</v>
      </c>
      <c r="AH136" s="220"/>
      <c r="AI136" s="220"/>
      <c r="AJ136" s="220"/>
      <c r="AK136" s="220"/>
      <c r="AL136" s="220"/>
      <c r="AM136" s="220"/>
      <c r="AN136" s="219">
        <f t="shared" si="0"/>
        <v>21054</v>
      </c>
      <c r="AO136" s="220"/>
      <c r="AP136" s="220"/>
      <c r="AQ136" s="86" t="s">
        <v>83</v>
      </c>
      <c r="AR136" s="48"/>
      <c r="AS136" s="87">
        <v>0</v>
      </c>
      <c r="AT136" s="88">
        <f t="shared" si="1"/>
        <v>3654</v>
      </c>
      <c r="AU136" s="89">
        <f>'Vícepráce - Zábradlí '!P122</f>
        <v>0</v>
      </c>
      <c r="AV136" s="88">
        <f>'Vícepráce - Zábradlí '!J35</f>
        <v>3654</v>
      </c>
      <c r="AW136" s="88">
        <f>'Vícepráce - Zábradlí '!J36</f>
        <v>0</v>
      </c>
      <c r="AX136" s="88">
        <f>'Vícepráce - Zábradlí '!J37</f>
        <v>0</v>
      </c>
      <c r="AY136" s="88">
        <f>'Vícepráce - Zábradlí '!J38</f>
        <v>0</v>
      </c>
      <c r="AZ136" s="88">
        <f>'Vícepráce - Zábradlí '!F35</f>
        <v>17400</v>
      </c>
      <c r="BA136" s="88">
        <f>'Vícepráce - Zábradlí '!F36</f>
        <v>0</v>
      </c>
      <c r="BB136" s="88">
        <f>'Vícepráce - Zábradlí '!F37</f>
        <v>0</v>
      </c>
      <c r="BC136" s="88">
        <f>'Vícepráce - Zábradlí '!F38</f>
        <v>0</v>
      </c>
      <c r="BD136" s="90">
        <f>'Vícepráce - Zábradlí '!F39</f>
        <v>0</v>
      </c>
      <c r="BT136" s="24" t="s">
        <v>79</v>
      </c>
      <c r="BV136" s="24" t="s">
        <v>72</v>
      </c>
      <c r="BW136" s="24" t="s">
        <v>162</v>
      </c>
      <c r="BX136" s="24" t="s">
        <v>159</v>
      </c>
      <c r="CL136" s="24" t="s">
        <v>1</v>
      </c>
    </row>
    <row r="137" spans="1:91" s="7" customFormat="1" ht="50.25" customHeight="1">
      <c r="B137" s="76"/>
      <c r="C137" s="77"/>
      <c r="D137" s="204" t="s">
        <v>163</v>
      </c>
      <c r="E137" s="204"/>
      <c r="F137" s="204"/>
      <c r="G137" s="204"/>
      <c r="H137" s="204"/>
      <c r="I137" s="78"/>
      <c r="J137" s="204" t="s">
        <v>164</v>
      </c>
      <c r="K137" s="204"/>
      <c r="L137" s="204"/>
      <c r="M137" s="204"/>
      <c r="N137" s="204"/>
      <c r="O137" s="204"/>
      <c r="P137" s="204"/>
      <c r="Q137" s="204"/>
      <c r="R137" s="204"/>
      <c r="S137" s="204"/>
      <c r="T137" s="204"/>
      <c r="U137" s="204"/>
      <c r="V137" s="204"/>
      <c r="W137" s="204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18">
        <f>ROUND(SUM(AG138:AG139),2)</f>
        <v>-2779.37</v>
      </c>
      <c r="AH137" s="217"/>
      <c r="AI137" s="217"/>
      <c r="AJ137" s="217"/>
      <c r="AK137" s="217"/>
      <c r="AL137" s="217"/>
      <c r="AM137" s="217"/>
      <c r="AN137" s="216">
        <f t="shared" si="0"/>
        <v>-3363.04</v>
      </c>
      <c r="AO137" s="217"/>
      <c r="AP137" s="217"/>
      <c r="AQ137" s="79" t="s">
        <v>76</v>
      </c>
      <c r="AR137" s="76"/>
      <c r="AS137" s="80">
        <f>ROUND(SUM(AS138:AS139),2)</f>
        <v>0</v>
      </c>
      <c r="AT137" s="81">
        <f t="shared" si="1"/>
        <v>-583.66999999999996</v>
      </c>
      <c r="AU137" s="82">
        <f>ROUND(SUM(AU138:AU139),5)</f>
        <v>6.2702900000000001</v>
      </c>
      <c r="AV137" s="81">
        <f>ROUND(AZ137*L29,2)</f>
        <v>-583.66999999999996</v>
      </c>
      <c r="AW137" s="81">
        <f>ROUND(BA137*L30,2)</f>
        <v>0</v>
      </c>
      <c r="AX137" s="81">
        <f>ROUND(BB137*L29,2)</f>
        <v>0</v>
      </c>
      <c r="AY137" s="81">
        <f>ROUND(BC137*L30,2)</f>
        <v>0</v>
      </c>
      <c r="AZ137" s="81">
        <f>ROUND(SUM(AZ138:AZ139),2)</f>
        <v>-2779.37</v>
      </c>
      <c r="BA137" s="81">
        <f>ROUND(SUM(BA138:BA139),2)</f>
        <v>0</v>
      </c>
      <c r="BB137" s="81">
        <f>ROUND(SUM(BB138:BB139),2)</f>
        <v>0</v>
      </c>
      <c r="BC137" s="81">
        <f>ROUND(SUM(BC138:BC139),2)</f>
        <v>0</v>
      </c>
      <c r="BD137" s="83">
        <f>ROUND(SUM(BD138:BD139),2)</f>
        <v>0</v>
      </c>
      <c r="BS137" s="84" t="s">
        <v>69</v>
      </c>
      <c r="BT137" s="84" t="s">
        <v>77</v>
      </c>
      <c r="BU137" s="84" t="s">
        <v>71</v>
      </c>
      <c r="BV137" s="84" t="s">
        <v>72</v>
      </c>
      <c r="BW137" s="84" t="s">
        <v>165</v>
      </c>
      <c r="BX137" s="84" t="s">
        <v>4</v>
      </c>
      <c r="CL137" s="84" t="s">
        <v>1</v>
      </c>
      <c r="CM137" s="84" t="s">
        <v>79</v>
      </c>
    </row>
    <row r="138" spans="1:91" s="4" customFormat="1" ht="23.25" customHeight="1">
      <c r="A138" s="85" t="s">
        <v>80</v>
      </c>
      <c r="B138" s="48"/>
      <c r="C138" s="10"/>
      <c r="D138" s="10"/>
      <c r="E138" s="205" t="s">
        <v>81</v>
      </c>
      <c r="F138" s="205"/>
      <c r="G138" s="205"/>
      <c r="H138" s="205"/>
      <c r="I138" s="205"/>
      <c r="J138" s="10"/>
      <c r="K138" s="205" t="s">
        <v>166</v>
      </c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19">
        <f>'Méněpráce - Terasa 1NP '!J32</f>
        <v>-166861.84</v>
      </c>
      <c r="AH138" s="220"/>
      <c r="AI138" s="220"/>
      <c r="AJ138" s="220"/>
      <c r="AK138" s="220"/>
      <c r="AL138" s="220"/>
      <c r="AM138" s="220"/>
      <c r="AN138" s="219">
        <f t="shared" si="0"/>
        <v>-201902.83</v>
      </c>
      <c r="AO138" s="220"/>
      <c r="AP138" s="220"/>
      <c r="AQ138" s="86" t="s">
        <v>83</v>
      </c>
      <c r="AR138" s="48"/>
      <c r="AS138" s="87">
        <v>0</v>
      </c>
      <c r="AT138" s="88">
        <f t="shared" si="1"/>
        <v>-35040.99</v>
      </c>
      <c r="AU138" s="89">
        <f>'Méněpráce - Terasa 1NP '!P127</f>
        <v>0</v>
      </c>
      <c r="AV138" s="88">
        <f>'Méněpráce - Terasa 1NP '!J35</f>
        <v>-35040.99</v>
      </c>
      <c r="AW138" s="88">
        <f>'Méněpráce - Terasa 1NP '!J36</f>
        <v>0</v>
      </c>
      <c r="AX138" s="88">
        <f>'Méněpráce - Terasa 1NP '!J37</f>
        <v>0</v>
      </c>
      <c r="AY138" s="88">
        <f>'Méněpráce - Terasa 1NP '!J38</f>
        <v>0</v>
      </c>
      <c r="AZ138" s="88">
        <f>'Méněpráce - Terasa 1NP '!F35</f>
        <v>-166861.84</v>
      </c>
      <c r="BA138" s="88">
        <f>'Méněpráce - Terasa 1NP '!F36</f>
        <v>0</v>
      </c>
      <c r="BB138" s="88">
        <f>'Méněpráce - Terasa 1NP '!F37</f>
        <v>0</v>
      </c>
      <c r="BC138" s="88">
        <f>'Méněpráce - Terasa 1NP '!F38</f>
        <v>0</v>
      </c>
      <c r="BD138" s="90">
        <f>'Méněpráce - Terasa 1NP '!F39</f>
        <v>0</v>
      </c>
      <c r="BT138" s="24" t="s">
        <v>79</v>
      </c>
      <c r="BV138" s="24" t="s">
        <v>72</v>
      </c>
      <c r="BW138" s="24" t="s">
        <v>167</v>
      </c>
      <c r="BX138" s="24" t="s">
        <v>165</v>
      </c>
      <c r="CL138" s="24" t="s">
        <v>1</v>
      </c>
    </row>
    <row r="139" spans="1:91" s="4" customFormat="1" ht="16.5" customHeight="1">
      <c r="A139" s="85" t="s">
        <v>80</v>
      </c>
      <c r="B139" s="48"/>
      <c r="C139" s="10"/>
      <c r="D139" s="10"/>
      <c r="E139" s="205" t="s">
        <v>85</v>
      </c>
      <c r="F139" s="205"/>
      <c r="G139" s="205"/>
      <c r="H139" s="205"/>
      <c r="I139" s="205"/>
      <c r="J139" s="10"/>
      <c r="K139" s="205" t="s">
        <v>164</v>
      </c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19">
        <f>'Vícepráce - Terasa 1NP'!J32</f>
        <v>164082.47</v>
      </c>
      <c r="AH139" s="220"/>
      <c r="AI139" s="220"/>
      <c r="AJ139" s="220"/>
      <c r="AK139" s="220"/>
      <c r="AL139" s="220"/>
      <c r="AM139" s="220"/>
      <c r="AN139" s="219">
        <f t="shared" si="0"/>
        <v>198539.79</v>
      </c>
      <c r="AO139" s="220"/>
      <c r="AP139" s="220"/>
      <c r="AQ139" s="86" t="s">
        <v>83</v>
      </c>
      <c r="AR139" s="48"/>
      <c r="AS139" s="91">
        <v>0</v>
      </c>
      <c r="AT139" s="92">
        <f t="shared" si="1"/>
        <v>34457.32</v>
      </c>
      <c r="AU139" s="93">
        <f>'Vícepráce - Terasa 1NP'!P124</f>
        <v>6.2702900000000001</v>
      </c>
      <c r="AV139" s="92">
        <f>'Vícepráce - Terasa 1NP'!J35</f>
        <v>34457.32</v>
      </c>
      <c r="AW139" s="92">
        <f>'Vícepráce - Terasa 1NP'!J36</f>
        <v>0</v>
      </c>
      <c r="AX139" s="92">
        <f>'Vícepráce - Terasa 1NP'!J37</f>
        <v>0</v>
      </c>
      <c r="AY139" s="92">
        <f>'Vícepráce - Terasa 1NP'!J38</f>
        <v>0</v>
      </c>
      <c r="AZ139" s="92">
        <f>'Vícepráce - Terasa 1NP'!F35</f>
        <v>164082.47</v>
      </c>
      <c r="BA139" s="92">
        <f>'Vícepráce - Terasa 1NP'!F36</f>
        <v>0</v>
      </c>
      <c r="BB139" s="92">
        <f>'Vícepráce - Terasa 1NP'!F37</f>
        <v>0</v>
      </c>
      <c r="BC139" s="92">
        <f>'Vícepráce - Terasa 1NP'!F38</f>
        <v>0</v>
      </c>
      <c r="BD139" s="94">
        <f>'Vícepráce - Terasa 1NP'!F39</f>
        <v>0</v>
      </c>
      <c r="BT139" s="24" t="s">
        <v>79</v>
      </c>
      <c r="BV139" s="24" t="s">
        <v>72</v>
      </c>
      <c r="BW139" s="24" t="s">
        <v>168</v>
      </c>
      <c r="BX139" s="24" t="s">
        <v>165</v>
      </c>
      <c r="CL139" s="24" t="s">
        <v>1</v>
      </c>
    </row>
    <row r="140" spans="1:91" s="2" customFormat="1" ht="30" customHeight="1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30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</row>
    <row r="141" spans="1:91" s="2" customFormat="1" ht="6.95" customHeight="1">
      <c r="A141" s="29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30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</row>
  </sheetData>
  <mergeCells count="216">
    <mergeCell ref="AR2:BE2"/>
    <mergeCell ref="AG101:AM101"/>
    <mergeCell ref="AN101:AP101"/>
    <mergeCell ref="AN102:AP102"/>
    <mergeCell ref="AG102:AM102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N104:AP104"/>
    <mergeCell ref="AG104:AM104"/>
    <mergeCell ref="AN105:AP105"/>
    <mergeCell ref="AG105:AM105"/>
    <mergeCell ref="AN106:AP106"/>
    <mergeCell ref="AG106:AM106"/>
    <mergeCell ref="AN107:AP107"/>
    <mergeCell ref="AG107:AM107"/>
    <mergeCell ref="L33:P33"/>
    <mergeCell ref="W33:AE33"/>
    <mergeCell ref="AK33:AO33"/>
    <mergeCell ref="AK35:AO35"/>
    <mergeCell ref="X35:AB35"/>
    <mergeCell ref="K103:AF103"/>
    <mergeCell ref="AM87:AN87"/>
    <mergeCell ref="AM89:AP89"/>
    <mergeCell ref="AG98:AM98"/>
    <mergeCell ref="AN98:AP98"/>
    <mergeCell ref="AG99:AM99"/>
    <mergeCell ref="AN99:AP99"/>
    <mergeCell ref="AG100:AM100"/>
    <mergeCell ref="AN100:AP100"/>
    <mergeCell ref="AN103:AP103"/>
    <mergeCell ref="AG103:AM103"/>
    <mergeCell ref="AG108:AM108"/>
    <mergeCell ref="AN108:AP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116:AP116"/>
    <mergeCell ref="AG116:AM116"/>
    <mergeCell ref="AG117:AM117"/>
    <mergeCell ref="AN117:AP117"/>
    <mergeCell ref="AN118:AP118"/>
    <mergeCell ref="AG118:AM118"/>
    <mergeCell ref="AG119:AM119"/>
    <mergeCell ref="AN119:AP119"/>
    <mergeCell ref="AG120:AM120"/>
    <mergeCell ref="AN120:AP120"/>
    <mergeCell ref="AG121:AM121"/>
    <mergeCell ref="AN121:AP121"/>
    <mergeCell ref="AG122:AM122"/>
    <mergeCell ref="AN122:AP122"/>
    <mergeCell ref="AN123:AP123"/>
    <mergeCell ref="AG123:AM123"/>
    <mergeCell ref="AN124:AP124"/>
    <mergeCell ref="AG124:AM124"/>
    <mergeCell ref="AN125:AP125"/>
    <mergeCell ref="AG125:AM125"/>
    <mergeCell ref="AG126:AM126"/>
    <mergeCell ref="AN126:AP126"/>
    <mergeCell ref="AG127:AM127"/>
    <mergeCell ref="AN127:AP127"/>
    <mergeCell ref="AN128:AP128"/>
    <mergeCell ref="AG128:AM128"/>
    <mergeCell ref="AN129:AP129"/>
    <mergeCell ref="AG129:AM129"/>
    <mergeCell ref="AN130:AP130"/>
    <mergeCell ref="AG130:AM130"/>
    <mergeCell ref="AN131:AP131"/>
    <mergeCell ref="AG131:AM131"/>
    <mergeCell ref="AG132:AM132"/>
    <mergeCell ref="AN132:AP132"/>
    <mergeCell ref="AN133:AP133"/>
    <mergeCell ref="AG133:AM133"/>
    <mergeCell ref="AN134:AP134"/>
    <mergeCell ref="AG134:AM134"/>
    <mergeCell ref="AN135:AP135"/>
    <mergeCell ref="AG135:AM135"/>
    <mergeCell ref="AN136:AP136"/>
    <mergeCell ref="AG136:AM136"/>
    <mergeCell ref="AN137:AP137"/>
    <mergeCell ref="AG137:AM137"/>
    <mergeCell ref="AN138:AP138"/>
    <mergeCell ref="AG138:AM138"/>
    <mergeCell ref="AN139:AP139"/>
    <mergeCell ref="AG139:AM139"/>
    <mergeCell ref="L85:AO85"/>
    <mergeCell ref="I92:AF92"/>
    <mergeCell ref="C92:G92"/>
    <mergeCell ref="D95:H95"/>
    <mergeCell ref="J95:AF95"/>
    <mergeCell ref="K96:AF96"/>
    <mergeCell ref="E96:I96"/>
    <mergeCell ref="K97:AF97"/>
    <mergeCell ref="E97:I97"/>
    <mergeCell ref="J98:AF98"/>
    <mergeCell ref="D98:H98"/>
    <mergeCell ref="K99:AF99"/>
    <mergeCell ref="E99:I99"/>
    <mergeCell ref="K100:AF100"/>
    <mergeCell ref="E100:I100"/>
    <mergeCell ref="J101:AF101"/>
    <mergeCell ref="D101:H101"/>
    <mergeCell ref="K102:AF102"/>
    <mergeCell ref="E102:I102"/>
    <mergeCell ref="E103:I103"/>
    <mergeCell ref="AS89:AT91"/>
    <mergeCell ref="AM90:AP90"/>
    <mergeCell ref="AG92:AM92"/>
    <mergeCell ref="AN92:AP92"/>
    <mergeCell ref="AN95:AP95"/>
    <mergeCell ref="AG95:AM95"/>
    <mergeCell ref="AG96:AM96"/>
    <mergeCell ref="AN96:AP96"/>
    <mergeCell ref="AN97:AP97"/>
    <mergeCell ref="AG97:AM97"/>
    <mergeCell ref="AG94:AM94"/>
    <mergeCell ref="AN94:AP94"/>
    <mergeCell ref="J104:AF104"/>
    <mergeCell ref="J125:AF125"/>
    <mergeCell ref="J107:AF107"/>
    <mergeCell ref="J122:AF122"/>
    <mergeCell ref="J113:AF113"/>
    <mergeCell ref="J116:AF116"/>
    <mergeCell ref="J110:AF110"/>
    <mergeCell ref="J128:AF128"/>
    <mergeCell ref="J119:AF119"/>
    <mergeCell ref="K120:AF120"/>
    <mergeCell ref="K112:AF112"/>
    <mergeCell ref="K127:AF127"/>
    <mergeCell ref="K105:AF105"/>
    <mergeCell ref="K126:AF126"/>
    <mergeCell ref="K115:AF115"/>
    <mergeCell ref="K106:AF106"/>
    <mergeCell ref="K111:AF111"/>
    <mergeCell ref="K123:AF123"/>
    <mergeCell ref="K117:AF117"/>
    <mergeCell ref="K108:AF108"/>
    <mergeCell ref="K118:AF118"/>
    <mergeCell ref="K121:AF121"/>
    <mergeCell ref="K109:AF109"/>
    <mergeCell ref="K124:AF124"/>
    <mergeCell ref="K114:AF114"/>
    <mergeCell ref="K129:AF129"/>
    <mergeCell ref="K130:AF130"/>
    <mergeCell ref="J131:AF131"/>
    <mergeCell ref="K132:AF132"/>
    <mergeCell ref="K133:AF133"/>
    <mergeCell ref="J134:AF134"/>
    <mergeCell ref="K135:AF135"/>
    <mergeCell ref="K136:AF136"/>
    <mergeCell ref="J137:AF137"/>
    <mergeCell ref="K138:AF138"/>
    <mergeCell ref="K139:AF139"/>
    <mergeCell ref="D104:H104"/>
    <mergeCell ref="D116:H116"/>
    <mergeCell ref="D110:H110"/>
    <mergeCell ref="D119:H119"/>
    <mergeCell ref="D122:H122"/>
    <mergeCell ref="D107:H107"/>
    <mergeCell ref="D113:H113"/>
    <mergeCell ref="D125:H125"/>
    <mergeCell ref="D128:H128"/>
    <mergeCell ref="E124:I124"/>
    <mergeCell ref="E114:I114"/>
    <mergeCell ref="E120:I120"/>
    <mergeCell ref="E126:I126"/>
    <mergeCell ref="E127:I127"/>
    <mergeCell ref="E118:I118"/>
    <mergeCell ref="E117:I117"/>
    <mergeCell ref="E115:I115"/>
    <mergeCell ref="E123:I123"/>
    <mergeCell ref="E121:I121"/>
    <mergeCell ref="E129:I129"/>
    <mergeCell ref="E108:I108"/>
    <mergeCell ref="D134:H134"/>
    <mergeCell ref="E135:I135"/>
    <mergeCell ref="E136:I136"/>
    <mergeCell ref="D137:H137"/>
    <mergeCell ref="E138:I138"/>
    <mergeCell ref="E139:I139"/>
    <mergeCell ref="E105:I105"/>
    <mergeCell ref="E112:I112"/>
    <mergeCell ref="E111:I111"/>
    <mergeCell ref="E106:I106"/>
    <mergeCell ref="E109:I109"/>
    <mergeCell ref="E130:I130"/>
    <mergeCell ref="D131:H131"/>
    <mergeCell ref="E132:I132"/>
    <mergeCell ref="E133:I133"/>
  </mergeCells>
  <hyperlinks>
    <hyperlink ref="A96" location="'Méněpráce - Podhledy - Sá...'!C2" display="/"/>
    <hyperlink ref="A97" location="'Vícepráce - Podhledy - Sá...'!C2" display="/"/>
    <hyperlink ref="A99" location="'Méněpráce - SDK - ostatní'!C2" display="/"/>
    <hyperlink ref="A100" location="'Vícepráce - SDK - ostatní'!C2" display="/"/>
    <hyperlink ref="A102" location="'Méněpráce - Úpravy střech...'!C2" display="/"/>
    <hyperlink ref="A103" location="'Vícepráce - Úpravy střech...'!C2" display="/"/>
    <hyperlink ref="A105" location="'Vícepráce1 - Ostatní prác...'!C2" display="/"/>
    <hyperlink ref="A106" location="'Vícepráce - Hydroizolace ...'!C2" display="/"/>
    <hyperlink ref="A108" location="'Méněpráce - Zdravotně tec...'!C2" display="/"/>
    <hyperlink ref="A109" location="'Vícepráce - Zdravotně tec...'!C2" display="/"/>
    <hyperlink ref="A111" location="'Vícepráce - Jímka drenážn...'!C2" display="/"/>
    <hyperlink ref="A112" location="'Vícepráce1 - Zděný vikýř ...'!C2" display="/"/>
    <hyperlink ref="A114" location="'Méněpráce - Zárubně'!C2" display="/"/>
    <hyperlink ref="A115" location="'Vícepráce - Zárubně'!C2" display="/"/>
    <hyperlink ref="A117" location="'Méněpráce - Obklady'!C2" display="/"/>
    <hyperlink ref="A118" location="'Vícepráce - Obklady'!C2" display="/"/>
    <hyperlink ref="A120" location="'Méněpráce - PVC, koberce,...'!C2" display="/"/>
    <hyperlink ref="A121" location="'Vícepráce - PVC, koberce,...'!C2" display="/"/>
    <hyperlink ref="A123" location="'Méněpráce - Fasády'!C2" display="/"/>
    <hyperlink ref="A124" location="'Vícepráce - Fasády '!C2" display="/"/>
    <hyperlink ref="A126" location="'Méněpráce - Ústřední vytá...'!C2" display="/"/>
    <hyperlink ref="A127" location="'Vícepráce - Ústřední vytá...'!C2" display="/"/>
    <hyperlink ref="A129" location="'Méněpráce - Obvodové výpl...'!C2" display="/"/>
    <hyperlink ref="A130" location="'Vícepráce - Obvodové výpl...'!C2" display="/"/>
    <hyperlink ref="A132" location="'Méněpráce - Parapety'!C2" display="/"/>
    <hyperlink ref="A133" location="'Vícepráce - Parapety'!C2" display="/"/>
    <hyperlink ref="A135" location="'Méněpráce - Zábradlí '!C2" display="/"/>
    <hyperlink ref="A136" location="'Vícepráce - Zábradlí '!C2" display="/"/>
    <hyperlink ref="A138" location="'Méněpráce - Terasa 1NP '!C2" display="/"/>
    <hyperlink ref="A139" location="'Vícepráce - Terasa 1NP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110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809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810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811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812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38" t="s">
        <v>813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ROUND(J124, 2)</f>
        <v>-70970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ROUND((SUM(BE124:BE153)),  2)</f>
        <v>-70970</v>
      </c>
      <c r="G35" s="29"/>
      <c r="H35" s="29"/>
      <c r="I35" s="103">
        <v>0.21</v>
      </c>
      <c r="J35" s="102">
        <f>ROUND(((SUM(BE124:BE153))*I35),  2)</f>
        <v>-14903.7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ROUND((SUM(BF124:BF153)),  2)</f>
        <v>0</v>
      </c>
      <c r="G36" s="29"/>
      <c r="H36" s="29"/>
      <c r="I36" s="103">
        <v>0.15</v>
      </c>
      <c r="J36" s="102">
        <f>ROUND(((SUM(BF124:BF153))*I36),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ROUND((SUM(BG124:BG153)),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ROUND((SUM(BH124:BH153)),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ROUND((SUM(BI124:BI153)),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-85873.7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809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Zdravotně technické instalace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J124</f>
        <v>-70970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J125</f>
        <v>-70970</v>
      </c>
      <c r="L99" s="115"/>
    </row>
    <row r="100" spans="1:47" s="10" customFormat="1" ht="19.899999999999999" customHeight="1">
      <c r="B100" s="119"/>
      <c r="D100" s="120" t="s">
        <v>814</v>
      </c>
      <c r="E100" s="121"/>
      <c r="F100" s="121"/>
      <c r="G100" s="121"/>
      <c r="H100" s="121"/>
      <c r="I100" s="121"/>
      <c r="J100" s="122">
        <f>J126</f>
        <v>-4748</v>
      </c>
      <c r="L100" s="119"/>
    </row>
    <row r="101" spans="1:47" s="10" customFormat="1" ht="19.899999999999999" customHeight="1">
      <c r="B101" s="119"/>
      <c r="D101" s="120" t="s">
        <v>815</v>
      </c>
      <c r="E101" s="121"/>
      <c r="F101" s="121"/>
      <c r="G101" s="121"/>
      <c r="H101" s="121"/>
      <c r="I101" s="121"/>
      <c r="J101" s="122">
        <f>J140</f>
        <v>-45702</v>
      </c>
      <c r="L101" s="119"/>
    </row>
    <row r="102" spans="1:47" s="10" customFormat="1" ht="19.899999999999999" customHeight="1">
      <c r="B102" s="119"/>
      <c r="D102" s="120" t="s">
        <v>816</v>
      </c>
      <c r="E102" s="121"/>
      <c r="F102" s="121"/>
      <c r="G102" s="121"/>
      <c r="H102" s="121"/>
      <c r="I102" s="121"/>
      <c r="J102" s="122">
        <f>J152</f>
        <v>-20520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193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42" t="str">
        <f>E7</f>
        <v>ZL2 - SO 01 - OBJEKT BEZ BYTU - Stavební úpravy a přístavba komunitního centra BÉTEL</v>
      </c>
      <c r="F112" s="244"/>
      <c r="G112" s="244"/>
      <c r="H112" s="24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170</v>
      </c>
      <c r="L113" s="20"/>
    </row>
    <row r="114" spans="1:65" s="2" customFormat="1" ht="16.5" customHeight="1">
      <c r="A114" s="29"/>
      <c r="B114" s="30"/>
      <c r="C114" s="29"/>
      <c r="D114" s="29"/>
      <c r="E114" s="242" t="s">
        <v>809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172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23" t="str">
        <f>E11</f>
        <v>Méněpráce - Zdravotně technické instalace</v>
      </c>
      <c r="F116" s="243"/>
      <c r="G116" s="243"/>
      <c r="H116" s="24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F14</f>
        <v>Bezručova 503, Chrastava, p.p.č.545/2,st.p.č.496</v>
      </c>
      <c r="G118" s="29"/>
      <c r="H118" s="29"/>
      <c r="I118" s="26" t="s">
        <v>20</v>
      </c>
      <c r="J118" s="52" t="str">
        <f>IF(J14="","",J14)</f>
        <v>3.6.2020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22</v>
      </c>
      <c r="D120" s="29"/>
      <c r="E120" s="29"/>
      <c r="F120" s="24" t="str">
        <f>E17</f>
        <v>Sbor Jednoty bratrské v Chrastavě, Bezručova 503</v>
      </c>
      <c r="G120" s="29"/>
      <c r="H120" s="29"/>
      <c r="I120" s="26" t="s">
        <v>26</v>
      </c>
      <c r="J120" s="27" t="str">
        <f>E23</f>
        <v>FS Vision, s.r.o. IČ: 22792902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25</v>
      </c>
      <c r="D121" s="29"/>
      <c r="E121" s="29"/>
      <c r="F121" s="24" t="str">
        <f>IF(E20="","",E20)</f>
        <v>TOMIVOS s.r.o.</v>
      </c>
      <c r="G121" s="29"/>
      <c r="H121" s="29"/>
      <c r="I121" s="26" t="s">
        <v>28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194</v>
      </c>
      <c r="D123" s="126" t="s">
        <v>55</v>
      </c>
      <c r="E123" s="126" t="s">
        <v>51</v>
      </c>
      <c r="F123" s="126" t="s">
        <v>52</v>
      </c>
      <c r="G123" s="126" t="s">
        <v>195</v>
      </c>
      <c r="H123" s="126" t="s">
        <v>196</v>
      </c>
      <c r="I123" s="126" t="s">
        <v>197</v>
      </c>
      <c r="J123" s="126" t="s">
        <v>182</v>
      </c>
      <c r="K123" s="127" t="s">
        <v>198</v>
      </c>
      <c r="L123" s="128"/>
      <c r="M123" s="59" t="s">
        <v>1</v>
      </c>
      <c r="N123" s="60" t="s">
        <v>34</v>
      </c>
      <c r="O123" s="60" t="s">
        <v>199</v>
      </c>
      <c r="P123" s="60" t="s">
        <v>200</v>
      </c>
      <c r="Q123" s="60" t="s">
        <v>201</v>
      </c>
      <c r="R123" s="60" t="s">
        <v>202</v>
      </c>
      <c r="S123" s="60" t="s">
        <v>203</v>
      </c>
      <c r="T123" s="61" t="s">
        <v>204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205</v>
      </c>
      <c r="D124" s="29"/>
      <c r="E124" s="29"/>
      <c r="F124" s="29"/>
      <c r="G124" s="29"/>
      <c r="H124" s="29"/>
      <c r="I124" s="29"/>
      <c r="J124" s="129">
        <f>BK124</f>
        <v>-70970</v>
      </c>
      <c r="K124" s="29"/>
      <c r="L124" s="30"/>
      <c r="M124" s="62"/>
      <c r="N124" s="53"/>
      <c r="O124" s="63"/>
      <c r="P124" s="130">
        <f>P125</f>
        <v>0</v>
      </c>
      <c r="Q124" s="63"/>
      <c r="R124" s="130">
        <f>R125</f>
        <v>-0.13489049999999997</v>
      </c>
      <c r="S124" s="63"/>
      <c r="T124" s="131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69</v>
      </c>
      <c r="AU124" s="17" t="s">
        <v>184</v>
      </c>
      <c r="BK124" s="132">
        <f>BK125</f>
        <v>-70970</v>
      </c>
    </row>
    <row r="125" spans="1:65" s="12" customFormat="1" ht="25.9" customHeight="1">
      <c r="B125" s="133"/>
      <c r="D125" s="134" t="s">
        <v>69</v>
      </c>
      <c r="E125" s="135" t="s">
        <v>271</v>
      </c>
      <c r="F125" s="135" t="s">
        <v>272</v>
      </c>
      <c r="J125" s="136">
        <f>BK125</f>
        <v>-70970</v>
      </c>
      <c r="L125" s="133"/>
      <c r="M125" s="137"/>
      <c r="N125" s="138"/>
      <c r="O125" s="138"/>
      <c r="P125" s="139">
        <f>P126+P140+P152</f>
        <v>0</v>
      </c>
      <c r="Q125" s="138"/>
      <c r="R125" s="139">
        <f>R126+R140+R152</f>
        <v>-0.13489049999999997</v>
      </c>
      <c r="S125" s="138"/>
      <c r="T125" s="140">
        <f>T126+T140+T152</f>
        <v>0</v>
      </c>
      <c r="AR125" s="134" t="s">
        <v>79</v>
      </c>
      <c r="AT125" s="141" t="s">
        <v>69</v>
      </c>
      <c r="AU125" s="141" t="s">
        <v>70</v>
      </c>
      <c r="AY125" s="134" t="s">
        <v>208</v>
      </c>
      <c r="BK125" s="142">
        <f>BK126+BK140+BK152</f>
        <v>-70970</v>
      </c>
    </row>
    <row r="126" spans="1:65" s="12" customFormat="1" ht="22.9" customHeight="1">
      <c r="B126" s="133"/>
      <c r="D126" s="134" t="s">
        <v>69</v>
      </c>
      <c r="E126" s="143" t="s">
        <v>817</v>
      </c>
      <c r="F126" s="143" t="s">
        <v>818</v>
      </c>
      <c r="J126" s="144">
        <f>BK126</f>
        <v>-4748</v>
      </c>
      <c r="L126" s="133"/>
      <c r="M126" s="137"/>
      <c r="N126" s="138"/>
      <c r="O126" s="138"/>
      <c r="P126" s="139">
        <f>SUM(P127:P139)</f>
        <v>0</v>
      </c>
      <c r="Q126" s="138"/>
      <c r="R126" s="139">
        <f>SUM(R127:R139)</f>
        <v>-1.7061999999999997E-2</v>
      </c>
      <c r="S126" s="138"/>
      <c r="T126" s="140">
        <f>SUM(T127:T139)</f>
        <v>0</v>
      </c>
      <c r="AR126" s="134" t="s">
        <v>79</v>
      </c>
      <c r="AT126" s="141" t="s">
        <v>69</v>
      </c>
      <c r="AU126" s="141" t="s">
        <v>77</v>
      </c>
      <c r="AY126" s="134" t="s">
        <v>208</v>
      </c>
      <c r="BK126" s="142">
        <f>SUM(BK127:BK139)</f>
        <v>-4748</v>
      </c>
    </row>
    <row r="127" spans="1:65" s="2" customFormat="1" ht="16.5" customHeight="1">
      <c r="A127" s="29"/>
      <c r="B127" s="145"/>
      <c r="C127" s="146" t="s">
        <v>77</v>
      </c>
      <c r="D127" s="146" t="s">
        <v>211</v>
      </c>
      <c r="E127" s="147" t="s">
        <v>819</v>
      </c>
      <c r="F127" s="148" t="s">
        <v>820</v>
      </c>
      <c r="G127" s="149" t="s">
        <v>452</v>
      </c>
      <c r="H127" s="150">
        <v>-0.95</v>
      </c>
      <c r="I127" s="151">
        <v>320</v>
      </c>
      <c r="J127" s="151">
        <f>ROUND(I127*H127,2)</f>
        <v>-304</v>
      </c>
      <c r="K127" s="148" t="s">
        <v>215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1.1270000000000001E-2</v>
      </c>
      <c r="R127" s="154">
        <f>Q127*H127</f>
        <v>-1.0706500000000001E-2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278</v>
      </c>
      <c r="AT127" s="156" t="s">
        <v>211</v>
      </c>
      <c r="AU127" s="156" t="s">
        <v>79</v>
      </c>
      <c r="AY127" s="17" t="s">
        <v>208</v>
      </c>
      <c r="BE127" s="157">
        <f>IF(N127="základní",J127,0)</f>
        <v>-304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-304</v>
      </c>
      <c r="BL127" s="17" t="s">
        <v>278</v>
      </c>
      <c r="BM127" s="156" t="s">
        <v>821</v>
      </c>
    </row>
    <row r="128" spans="1:65" s="2" customFormat="1" ht="16.5" customHeight="1">
      <c r="A128" s="29"/>
      <c r="B128" s="145"/>
      <c r="C128" s="146" t="s">
        <v>79</v>
      </c>
      <c r="D128" s="146" t="s">
        <v>211</v>
      </c>
      <c r="E128" s="147" t="s">
        <v>822</v>
      </c>
      <c r="F128" s="148" t="s">
        <v>823</v>
      </c>
      <c r="G128" s="149" t="s">
        <v>452</v>
      </c>
      <c r="H128" s="150">
        <v>-4.75</v>
      </c>
      <c r="I128" s="151">
        <v>360</v>
      </c>
      <c r="J128" s="151">
        <f>ROUND(I128*H128,2)</f>
        <v>-1710</v>
      </c>
      <c r="K128" s="148" t="s">
        <v>215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1.01E-3</v>
      </c>
      <c r="R128" s="154">
        <f>Q128*H128</f>
        <v>-4.7975000000000005E-3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278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-1710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-1710</v>
      </c>
      <c r="BL128" s="17" t="s">
        <v>278</v>
      </c>
      <c r="BM128" s="156" t="s">
        <v>824</v>
      </c>
    </row>
    <row r="129" spans="1:65" s="2" customFormat="1" ht="16.5" customHeight="1">
      <c r="A129" s="29"/>
      <c r="B129" s="145"/>
      <c r="C129" s="146" t="s">
        <v>226</v>
      </c>
      <c r="D129" s="146" t="s">
        <v>211</v>
      </c>
      <c r="E129" s="147" t="s">
        <v>825</v>
      </c>
      <c r="F129" s="148" t="s">
        <v>826</v>
      </c>
      <c r="G129" s="149" t="s">
        <v>452</v>
      </c>
      <c r="H129" s="150">
        <v>-0.95</v>
      </c>
      <c r="I129" s="151">
        <v>360</v>
      </c>
      <c r="J129" s="151">
        <f>ROUND(I129*H129,2)</f>
        <v>-342</v>
      </c>
      <c r="K129" s="148" t="s">
        <v>1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1.01E-3</v>
      </c>
      <c r="R129" s="154">
        <f>Q129*H129</f>
        <v>-9.5949999999999996E-4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278</v>
      </c>
      <c r="AT129" s="156" t="s">
        <v>211</v>
      </c>
      <c r="AU129" s="156" t="s">
        <v>79</v>
      </c>
      <c r="AY129" s="17" t="s">
        <v>208</v>
      </c>
      <c r="BE129" s="157">
        <f>IF(N129="základní",J129,0)</f>
        <v>-342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-342</v>
      </c>
      <c r="BL129" s="17" t="s">
        <v>278</v>
      </c>
      <c r="BM129" s="156" t="s">
        <v>827</v>
      </c>
    </row>
    <row r="130" spans="1:65" s="2" customFormat="1" ht="16.5" customHeight="1">
      <c r="A130" s="29"/>
      <c r="B130" s="145"/>
      <c r="C130" s="146" t="s">
        <v>216</v>
      </c>
      <c r="D130" s="146" t="s">
        <v>211</v>
      </c>
      <c r="E130" s="147" t="s">
        <v>828</v>
      </c>
      <c r="F130" s="148" t="s">
        <v>829</v>
      </c>
      <c r="G130" s="149" t="s">
        <v>452</v>
      </c>
      <c r="H130" s="150">
        <v>-3.8</v>
      </c>
      <c r="I130" s="151">
        <v>300</v>
      </c>
      <c r="J130" s="151">
        <f>ROUND(I130*H130,2)</f>
        <v>-1140</v>
      </c>
      <c r="K130" s="148" t="s">
        <v>1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9.0000000000000006E-5</v>
      </c>
      <c r="R130" s="154">
        <f>Q130*H130</f>
        <v>-3.4200000000000002E-4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278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-1140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-1140</v>
      </c>
      <c r="BL130" s="17" t="s">
        <v>278</v>
      </c>
      <c r="BM130" s="156" t="s">
        <v>830</v>
      </c>
    </row>
    <row r="131" spans="1:65" s="13" customFormat="1">
      <c r="B131" s="158"/>
      <c r="D131" s="159" t="s">
        <v>218</v>
      </c>
      <c r="E131" s="160" t="s">
        <v>1</v>
      </c>
      <c r="F131" s="161" t="s">
        <v>831</v>
      </c>
      <c r="H131" s="162">
        <v>-9.5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208</v>
      </c>
    </row>
    <row r="132" spans="1:65" s="13" customFormat="1">
      <c r="B132" s="158"/>
      <c r="D132" s="159" t="s">
        <v>218</v>
      </c>
      <c r="E132" s="160" t="s">
        <v>1</v>
      </c>
      <c r="F132" s="161" t="s">
        <v>832</v>
      </c>
      <c r="H132" s="162">
        <v>5.7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1:65" s="14" customFormat="1">
      <c r="B133" s="166"/>
      <c r="D133" s="159" t="s">
        <v>218</v>
      </c>
      <c r="E133" s="167" t="s">
        <v>1</v>
      </c>
      <c r="F133" s="168" t="s">
        <v>283</v>
      </c>
      <c r="H133" s="169">
        <v>-3.8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218</v>
      </c>
      <c r="AU133" s="167" t="s">
        <v>79</v>
      </c>
      <c r="AV133" s="14" t="s">
        <v>216</v>
      </c>
      <c r="AW133" s="14" t="s">
        <v>27</v>
      </c>
      <c r="AX133" s="14" t="s">
        <v>77</v>
      </c>
      <c r="AY133" s="167" t="s">
        <v>208</v>
      </c>
    </row>
    <row r="134" spans="1:65" s="2" customFormat="1" ht="16.5" customHeight="1">
      <c r="A134" s="29"/>
      <c r="B134" s="145"/>
      <c r="C134" s="146" t="s">
        <v>235</v>
      </c>
      <c r="D134" s="146" t="s">
        <v>211</v>
      </c>
      <c r="E134" s="147" t="s">
        <v>833</v>
      </c>
      <c r="F134" s="148" t="s">
        <v>834</v>
      </c>
      <c r="G134" s="149" t="s">
        <v>452</v>
      </c>
      <c r="H134" s="150">
        <v>-2.85</v>
      </c>
      <c r="I134" s="151">
        <v>320</v>
      </c>
      <c r="J134" s="151">
        <f>ROUND(I134*H134,2)</f>
        <v>-912</v>
      </c>
      <c r="K134" s="148" t="s">
        <v>1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9.0000000000000006E-5</v>
      </c>
      <c r="R134" s="154">
        <f>Q134*H134</f>
        <v>-2.565E-4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278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-912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-912</v>
      </c>
      <c r="BL134" s="17" t="s">
        <v>278</v>
      </c>
      <c r="BM134" s="156" t="s">
        <v>835</v>
      </c>
    </row>
    <row r="135" spans="1:65" s="13" customFormat="1">
      <c r="B135" s="158"/>
      <c r="D135" s="159" t="s">
        <v>218</v>
      </c>
      <c r="E135" s="160" t="s">
        <v>1</v>
      </c>
      <c r="F135" s="161" t="s">
        <v>836</v>
      </c>
      <c r="H135" s="162">
        <v>-4.75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1:65" s="13" customFormat="1">
      <c r="B136" s="158"/>
      <c r="D136" s="159" t="s">
        <v>218</v>
      </c>
      <c r="E136" s="160" t="s">
        <v>1</v>
      </c>
      <c r="F136" s="161" t="s">
        <v>837</v>
      </c>
      <c r="H136" s="162">
        <v>1.9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4" customFormat="1">
      <c r="B137" s="166"/>
      <c r="D137" s="159" t="s">
        <v>218</v>
      </c>
      <c r="E137" s="167" t="s">
        <v>1</v>
      </c>
      <c r="F137" s="168" t="s">
        <v>283</v>
      </c>
      <c r="H137" s="169">
        <v>-2.85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218</v>
      </c>
      <c r="AU137" s="167" t="s">
        <v>79</v>
      </c>
      <c r="AV137" s="14" t="s">
        <v>216</v>
      </c>
      <c r="AW137" s="14" t="s">
        <v>27</v>
      </c>
      <c r="AX137" s="14" t="s">
        <v>77</v>
      </c>
      <c r="AY137" s="167" t="s">
        <v>208</v>
      </c>
    </row>
    <row r="138" spans="1:65" s="2" customFormat="1" ht="16.5" customHeight="1">
      <c r="A138" s="29"/>
      <c r="B138" s="145"/>
      <c r="C138" s="146" t="s">
        <v>241</v>
      </c>
      <c r="D138" s="146" t="s">
        <v>211</v>
      </c>
      <c r="E138" s="147" t="s">
        <v>838</v>
      </c>
      <c r="F138" s="148" t="s">
        <v>839</v>
      </c>
      <c r="G138" s="149" t="s">
        <v>250</v>
      </c>
      <c r="H138" s="150">
        <v>-1.7000000000000001E-2</v>
      </c>
      <c r="I138" s="151">
        <v>10000</v>
      </c>
      <c r="J138" s="151">
        <f>ROUND(I138*H138,2)</f>
        <v>-170</v>
      </c>
      <c r="K138" s="148" t="s">
        <v>215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278</v>
      </c>
      <c r="AT138" s="156" t="s">
        <v>211</v>
      </c>
      <c r="AU138" s="156" t="s">
        <v>79</v>
      </c>
      <c r="AY138" s="17" t="s">
        <v>208</v>
      </c>
      <c r="BE138" s="157">
        <f>IF(N138="základní",J138,0)</f>
        <v>-170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-170</v>
      </c>
      <c r="BL138" s="17" t="s">
        <v>278</v>
      </c>
      <c r="BM138" s="156" t="s">
        <v>840</v>
      </c>
    </row>
    <row r="139" spans="1:65" s="2" customFormat="1" ht="16.5" customHeight="1">
      <c r="A139" s="29"/>
      <c r="B139" s="145"/>
      <c r="C139" s="146" t="s">
        <v>247</v>
      </c>
      <c r="D139" s="146" t="s">
        <v>211</v>
      </c>
      <c r="E139" s="147" t="s">
        <v>841</v>
      </c>
      <c r="F139" s="148" t="s">
        <v>842</v>
      </c>
      <c r="G139" s="149" t="s">
        <v>250</v>
      </c>
      <c r="H139" s="150">
        <v>-1.7000000000000001E-2</v>
      </c>
      <c r="I139" s="151">
        <v>10000</v>
      </c>
      <c r="J139" s="151">
        <f>ROUND(I139*H139,2)</f>
        <v>-170</v>
      </c>
      <c r="K139" s="148" t="s">
        <v>215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-170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-170</v>
      </c>
      <c r="BL139" s="17" t="s">
        <v>278</v>
      </c>
      <c r="BM139" s="156" t="s">
        <v>843</v>
      </c>
    </row>
    <row r="140" spans="1:65" s="12" customFormat="1" ht="22.9" customHeight="1">
      <c r="B140" s="133"/>
      <c r="D140" s="134" t="s">
        <v>69</v>
      </c>
      <c r="E140" s="143" t="s">
        <v>844</v>
      </c>
      <c r="F140" s="143" t="s">
        <v>845</v>
      </c>
      <c r="J140" s="144">
        <f>BK140</f>
        <v>-45702</v>
      </c>
      <c r="L140" s="133"/>
      <c r="M140" s="137"/>
      <c r="N140" s="138"/>
      <c r="O140" s="138"/>
      <c r="P140" s="139">
        <f>SUM(P141:P151)</f>
        <v>0</v>
      </c>
      <c r="Q140" s="138"/>
      <c r="R140" s="139">
        <f>SUM(R141:R151)</f>
        <v>-0.11269849999999998</v>
      </c>
      <c r="S140" s="138"/>
      <c r="T140" s="140">
        <f>SUM(T141:T151)</f>
        <v>0</v>
      </c>
      <c r="AR140" s="134" t="s">
        <v>79</v>
      </c>
      <c r="AT140" s="141" t="s">
        <v>69</v>
      </c>
      <c r="AU140" s="141" t="s">
        <v>77</v>
      </c>
      <c r="AY140" s="134" t="s">
        <v>208</v>
      </c>
      <c r="BK140" s="142">
        <f>SUM(BK141:BK151)</f>
        <v>-45702</v>
      </c>
    </row>
    <row r="141" spans="1:65" s="2" customFormat="1" ht="16.5" customHeight="1">
      <c r="A141" s="29"/>
      <c r="B141" s="145"/>
      <c r="C141" s="146" t="s">
        <v>252</v>
      </c>
      <c r="D141" s="146" t="s">
        <v>211</v>
      </c>
      <c r="E141" s="147" t="s">
        <v>846</v>
      </c>
      <c r="F141" s="148" t="s">
        <v>847</v>
      </c>
      <c r="G141" s="149" t="s">
        <v>848</v>
      </c>
      <c r="H141" s="150">
        <v>-0.95</v>
      </c>
      <c r="I141" s="151">
        <v>3000</v>
      </c>
      <c r="J141" s="151">
        <f>ROUND(I141*H141,2)</f>
        <v>-2850</v>
      </c>
      <c r="K141" s="148" t="s">
        <v>1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2.3199999999999998E-2</v>
      </c>
      <c r="R141" s="154">
        <f>Q141*H141</f>
        <v>-2.2039999999999997E-2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278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-2850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-2850</v>
      </c>
      <c r="BL141" s="17" t="s">
        <v>278</v>
      </c>
      <c r="BM141" s="156" t="s">
        <v>849</v>
      </c>
    </row>
    <row r="142" spans="1:65" s="13" customFormat="1">
      <c r="B142" s="158"/>
      <c r="D142" s="159" t="s">
        <v>218</v>
      </c>
      <c r="F142" s="161" t="s">
        <v>850</v>
      </c>
      <c r="H142" s="162">
        <v>-0.95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3</v>
      </c>
      <c r="AX142" s="13" t="s">
        <v>77</v>
      </c>
      <c r="AY142" s="160" t="s">
        <v>208</v>
      </c>
    </row>
    <row r="143" spans="1:65" s="2" customFormat="1" ht="16.5" customHeight="1">
      <c r="A143" s="29"/>
      <c r="B143" s="145"/>
      <c r="C143" s="146" t="s">
        <v>256</v>
      </c>
      <c r="D143" s="146" t="s">
        <v>211</v>
      </c>
      <c r="E143" s="147" t="s">
        <v>851</v>
      </c>
      <c r="F143" s="148" t="s">
        <v>852</v>
      </c>
      <c r="G143" s="149" t="s">
        <v>848</v>
      </c>
      <c r="H143" s="150">
        <v>-0.95</v>
      </c>
      <c r="I143" s="151">
        <v>3000</v>
      </c>
      <c r="J143" s="151">
        <f t="shared" ref="J143:J151" si="0">ROUND(I143*H143,2)</f>
        <v>-2850</v>
      </c>
      <c r="K143" s="148" t="s">
        <v>1</v>
      </c>
      <c r="L143" s="30"/>
      <c r="M143" s="152" t="s">
        <v>1</v>
      </c>
      <c r="N143" s="153" t="s">
        <v>35</v>
      </c>
      <c r="O143" s="154">
        <v>0</v>
      </c>
      <c r="P143" s="154">
        <f t="shared" ref="P143:P151" si="1">O143*H143</f>
        <v>0</v>
      </c>
      <c r="Q143" s="154">
        <v>2.4119999999999999E-2</v>
      </c>
      <c r="R143" s="154">
        <f t="shared" ref="R143:R151" si="2">Q143*H143</f>
        <v>-2.2913999999999997E-2</v>
      </c>
      <c r="S143" s="154">
        <v>0</v>
      </c>
      <c r="T143" s="155">
        <f t="shared" ref="T143:T151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278</v>
      </c>
      <c r="AT143" s="156" t="s">
        <v>211</v>
      </c>
      <c r="AU143" s="156" t="s">
        <v>79</v>
      </c>
      <c r="AY143" s="17" t="s">
        <v>208</v>
      </c>
      <c r="BE143" s="157">
        <f t="shared" ref="BE143:BE151" si="4">IF(N143="základní",J143,0)</f>
        <v>-2850</v>
      </c>
      <c r="BF143" s="157">
        <f t="shared" ref="BF143:BF151" si="5">IF(N143="snížená",J143,0)</f>
        <v>0</v>
      </c>
      <c r="BG143" s="157">
        <f t="shared" ref="BG143:BG151" si="6">IF(N143="zákl. přenesená",J143,0)</f>
        <v>0</v>
      </c>
      <c r="BH143" s="157">
        <f t="shared" ref="BH143:BH151" si="7">IF(N143="sníž. přenesená",J143,0)</f>
        <v>0</v>
      </c>
      <c r="BI143" s="157">
        <f t="shared" ref="BI143:BI151" si="8">IF(N143="nulová",J143,0)</f>
        <v>0</v>
      </c>
      <c r="BJ143" s="17" t="s">
        <v>77</v>
      </c>
      <c r="BK143" s="157">
        <f t="shared" ref="BK143:BK151" si="9">ROUND(I143*H143,2)</f>
        <v>-2850</v>
      </c>
      <c r="BL143" s="17" t="s">
        <v>278</v>
      </c>
      <c r="BM143" s="156" t="s">
        <v>853</v>
      </c>
    </row>
    <row r="144" spans="1:65" s="2" customFormat="1" ht="16.5" customHeight="1">
      <c r="A144" s="29"/>
      <c r="B144" s="145"/>
      <c r="C144" s="146" t="s">
        <v>261</v>
      </c>
      <c r="D144" s="146" t="s">
        <v>211</v>
      </c>
      <c r="E144" s="147" t="s">
        <v>854</v>
      </c>
      <c r="F144" s="148" t="s">
        <v>855</v>
      </c>
      <c r="G144" s="149" t="s">
        <v>848</v>
      </c>
      <c r="H144" s="150">
        <v>-0.95</v>
      </c>
      <c r="I144" s="151">
        <v>4000</v>
      </c>
      <c r="J144" s="151">
        <f t="shared" si="0"/>
        <v>-3800</v>
      </c>
      <c r="K144" s="148" t="s">
        <v>1</v>
      </c>
      <c r="L144" s="30"/>
      <c r="M144" s="152" t="s">
        <v>1</v>
      </c>
      <c r="N144" s="153" t="s">
        <v>35</v>
      </c>
      <c r="O144" s="154">
        <v>0</v>
      </c>
      <c r="P144" s="154">
        <f t="shared" si="1"/>
        <v>0</v>
      </c>
      <c r="Q144" s="154">
        <v>1.452E-2</v>
      </c>
      <c r="R144" s="154">
        <f t="shared" si="2"/>
        <v>-1.3793999999999999E-2</v>
      </c>
      <c r="S144" s="154">
        <v>0</v>
      </c>
      <c r="T144" s="15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278</v>
      </c>
      <c r="AT144" s="156" t="s">
        <v>211</v>
      </c>
      <c r="AU144" s="156" t="s">
        <v>79</v>
      </c>
      <c r="AY144" s="17" t="s">
        <v>208</v>
      </c>
      <c r="BE144" s="157">
        <f t="shared" si="4"/>
        <v>-3800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77</v>
      </c>
      <c r="BK144" s="157">
        <f t="shared" si="9"/>
        <v>-3800</v>
      </c>
      <c r="BL144" s="17" t="s">
        <v>278</v>
      </c>
      <c r="BM144" s="156" t="s">
        <v>856</v>
      </c>
    </row>
    <row r="145" spans="1:65" s="2" customFormat="1" ht="16.5" customHeight="1">
      <c r="A145" s="29"/>
      <c r="B145" s="145"/>
      <c r="C145" s="146" t="s">
        <v>267</v>
      </c>
      <c r="D145" s="146" t="s">
        <v>211</v>
      </c>
      <c r="E145" s="147" t="s">
        <v>857</v>
      </c>
      <c r="F145" s="148" t="s">
        <v>858</v>
      </c>
      <c r="G145" s="149" t="s">
        <v>848</v>
      </c>
      <c r="H145" s="150">
        <v>-2.85</v>
      </c>
      <c r="I145" s="151">
        <v>4500</v>
      </c>
      <c r="J145" s="151">
        <f t="shared" si="0"/>
        <v>-12825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 t="shared" si="1"/>
        <v>0</v>
      </c>
      <c r="Q145" s="154">
        <v>1.47E-2</v>
      </c>
      <c r="R145" s="154">
        <f t="shared" si="2"/>
        <v>-4.1895000000000002E-2</v>
      </c>
      <c r="S145" s="154">
        <v>0</v>
      </c>
      <c r="T145" s="15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278</v>
      </c>
      <c r="AT145" s="156" t="s">
        <v>211</v>
      </c>
      <c r="AU145" s="156" t="s">
        <v>79</v>
      </c>
      <c r="AY145" s="17" t="s">
        <v>208</v>
      </c>
      <c r="BE145" s="157">
        <f t="shared" si="4"/>
        <v>-12825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77</v>
      </c>
      <c r="BK145" s="157">
        <f t="shared" si="9"/>
        <v>-12825</v>
      </c>
      <c r="BL145" s="17" t="s">
        <v>278</v>
      </c>
      <c r="BM145" s="156" t="s">
        <v>859</v>
      </c>
    </row>
    <row r="146" spans="1:65" s="2" customFormat="1" ht="16.5" customHeight="1">
      <c r="A146" s="29"/>
      <c r="B146" s="145"/>
      <c r="C146" s="146" t="s">
        <v>275</v>
      </c>
      <c r="D146" s="146" t="s">
        <v>211</v>
      </c>
      <c r="E146" s="147" t="s">
        <v>860</v>
      </c>
      <c r="F146" s="148" t="s">
        <v>861</v>
      </c>
      <c r="G146" s="149" t="s">
        <v>848</v>
      </c>
      <c r="H146" s="150">
        <v>-8.5500000000000007</v>
      </c>
      <c r="I146" s="151">
        <v>350</v>
      </c>
      <c r="J146" s="151">
        <f t="shared" si="0"/>
        <v>-2992.5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 t="shared" si="1"/>
        <v>0</v>
      </c>
      <c r="Q146" s="154">
        <v>2.9999999999999997E-4</v>
      </c>
      <c r="R146" s="154">
        <f t="shared" si="2"/>
        <v>-2.565E-3</v>
      </c>
      <c r="S146" s="154">
        <v>0</v>
      </c>
      <c r="T146" s="15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278</v>
      </c>
      <c r="AT146" s="156" t="s">
        <v>211</v>
      </c>
      <c r="AU146" s="156" t="s">
        <v>79</v>
      </c>
      <c r="AY146" s="17" t="s">
        <v>208</v>
      </c>
      <c r="BE146" s="157">
        <f t="shared" si="4"/>
        <v>-2992.5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77</v>
      </c>
      <c r="BK146" s="157">
        <f t="shared" si="9"/>
        <v>-2992.5</v>
      </c>
      <c r="BL146" s="17" t="s">
        <v>278</v>
      </c>
      <c r="BM146" s="156" t="s">
        <v>862</v>
      </c>
    </row>
    <row r="147" spans="1:65" s="2" customFormat="1" ht="16.5" customHeight="1">
      <c r="A147" s="29"/>
      <c r="B147" s="145"/>
      <c r="C147" s="146" t="s">
        <v>284</v>
      </c>
      <c r="D147" s="146" t="s">
        <v>211</v>
      </c>
      <c r="E147" s="147" t="s">
        <v>863</v>
      </c>
      <c r="F147" s="148" t="s">
        <v>864</v>
      </c>
      <c r="G147" s="149" t="s">
        <v>848</v>
      </c>
      <c r="H147" s="150">
        <v>-8.5500000000000007</v>
      </c>
      <c r="I147" s="151">
        <v>190</v>
      </c>
      <c r="J147" s="151">
        <f t="shared" si="0"/>
        <v>-1624.5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 t="shared" si="1"/>
        <v>0</v>
      </c>
      <c r="Q147" s="154">
        <v>2.9999999999999997E-4</v>
      </c>
      <c r="R147" s="154">
        <f t="shared" si="2"/>
        <v>-2.565E-3</v>
      </c>
      <c r="S147" s="154">
        <v>0</v>
      </c>
      <c r="T147" s="15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278</v>
      </c>
      <c r="AT147" s="156" t="s">
        <v>211</v>
      </c>
      <c r="AU147" s="156" t="s">
        <v>79</v>
      </c>
      <c r="AY147" s="17" t="s">
        <v>208</v>
      </c>
      <c r="BE147" s="157">
        <f t="shared" si="4"/>
        <v>-1624.5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77</v>
      </c>
      <c r="BK147" s="157">
        <f t="shared" si="9"/>
        <v>-1624.5</v>
      </c>
      <c r="BL147" s="17" t="s">
        <v>278</v>
      </c>
      <c r="BM147" s="156" t="s">
        <v>865</v>
      </c>
    </row>
    <row r="148" spans="1:65" s="2" customFormat="1" ht="16.5" customHeight="1">
      <c r="A148" s="29"/>
      <c r="B148" s="145"/>
      <c r="C148" s="146" t="s">
        <v>290</v>
      </c>
      <c r="D148" s="146" t="s">
        <v>211</v>
      </c>
      <c r="E148" s="147" t="s">
        <v>866</v>
      </c>
      <c r="F148" s="148" t="s">
        <v>867</v>
      </c>
      <c r="G148" s="149" t="s">
        <v>848</v>
      </c>
      <c r="H148" s="150">
        <v>-2.85</v>
      </c>
      <c r="I148" s="151">
        <v>4000</v>
      </c>
      <c r="J148" s="151">
        <f t="shared" si="0"/>
        <v>-11400</v>
      </c>
      <c r="K148" s="148" t="s">
        <v>1</v>
      </c>
      <c r="L148" s="30"/>
      <c r="M148" s="152" t="s">
        <v>1</v>
      </c>
      <c r="N148" s="153" t="s">
        <v>35</v>
      </c>
      <c r="O148" s="154">
        <v>0</v>
      </c>
      <c r="P148" s="154">
        <f t="shared" si="1"/>
        <v>0</v>
      </c>
      <c r="Q148" s="154">
        <v>1.9599999999999999E-3</v>
      </c>
      <c r="R148" s="154">
        <f t="shared" si="2"/>
        <v>-5.5859999999999998E-3</v>
      </c>
      <c r="S148" s="154">
        <v>0</v>
      </c>
      <c r="T148" s="15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278</v>
      </c>
      <c r="AT148" s="156" t="s">
        <v>211</v>
      </c>
      <c r="AU148" s="156" t="s">
        <v>79</v>
      </c>
      <c r="AY148" s="17" t="s">
        <v>208</v>
      </c>
      <c r="BE148" s="157">
        <f t="shared" si="4"/>
        <v>-11400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77</v>
      </c>
      <c r="BK148" s="157">
        <f t="shared" si="9"/>
        <v>-11400</v>
      </c>
      <c r="BL148" s="17" t="s">
        <v>278</v>
      </c>
      <c r="BM148" s="156" t="s">
        <v>868</v>
      </c>
    </row>
    <row r="149" spans="1:65" s="2" customFormat="1" ht="16.5" customHeight="1">
      <c r="A149" s="29"/>
      <c r="B149" s="145"/>
      <c r="C149" s="146" t="s">
        <v>8</v>
      </c>
      <c r="D149" s="146" t="s">
        <v>211</v>
      </c>
      <c r="E149" s="147" t="s">
        <v>869</v>
      </c>
      <c r="F149" s="148" t="s">
        <v>870</v>
      </c>
      <c r="G149" s="149" t="s">
        <v>452</v>
      </c>
      <c r="H149" s="150">
        <v>-2.85</v>
      </c>
      <c r="I149" s="151">
        <v>800</v>
      </c>
      <c r="J149" s="151">
        <f t="shared" si="0"/>
        <v>-2280</v>
      </c>
      <c r="K149" s="148" t="s">
        <v>1</v>
      </c>
      <c r="L149" s="30"/>
      <c r="M149" s="152" t="s">
        <v>1</v>
      </c>
      <c r="N149" s="153" t="s">
        <v>35</v>
      </c>
      <c r="O149" s="154">
        <v>0</v>
      </c>
      <c r="P149" s="154">
        <f t="shared" si="1"/>
        <v>0</v>
      </c>
      <c r="Q149" s="154">
        <v>4.6999999999999999E-4</v>
      </c>
      <c r="R149" s="154">
        <f t="shared" si="2"/>
        <v>-1.3395E-3</v>
      </c>
      <c r="S149" s="154">
        <v>0</v>
      </c>
      <c r="T149" s="15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278</v>
      </c>
      <c r="AT149" s="156" t="s">
        <v>211</v>
      </c>
      <c r="AU149" s="156" t="s">
        <v>79</v>
      </c>
      <c r="AY149" s="17" t="s">
        <v>208</v>
      </c>
      <c r="BE149" s="157">
        <f t="shared" si="4"/>
        <v>-2280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77</v>
      </c>
      <c r="BK149" s="157">
        <f t="shared" si="9"/>
        <v>-2280</v>
      </c>
      <c r="BL149" s="17" t="s">
        <v>278</v>
      </c>
      <c r="BM149" s="156" t="s">
        <v>871</v>
      </c>
    </row>
    <row r="150" spans="1:65" s="2" customFormat="1" ht="16.5" customHeight="1">
      <c r="A150" s="29"/>
      <c r="B150" s="145"/>
      <c r="C150" s="146" t="s">
        <v>278</v>
      </c>
      <c r="D150" s="146" t="s">
        <v>211</v>
      </c>
      <c r="E150" s="147" t="s">
        <v>872</v>
      </c>
      <c r="F150" s="148" t="s">
        <v>873</v>
      </c>
      <c r="G150" s="149" t="s">
        <v>250</v>
      </c>
      <c r="H150" s="150">
        <v>-0.127</v>
      </c>
      <c r="I150" s="151">
        <v>20000</v>
      </c>
      <c r="J150" s="151">
        <f t="shared" si="0"/>
        <v>-2540</v>
      </c>
      <c r="K150" s="148" t="s">
        <v>1</v>
      </c>
      <c r="L150" s="30"/>
      <c r="M150" s="152" t="s">
        <v>1</v>
      </c>
      <c r="N150" s="153" t="s">
        <v>35</v>
      </c>
      <c r="O150" s="154">
        <v>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278</v>
      </c>
      <c r="AT150" s="156" t="s">
        <v>211</v>
      </c>
      <c r="AU150" s="156" t="s">
        <v>79</v>
      </c>
      <c r="AY150" s="17" t="s">
        <v>208</v>
      </c>
      <c r="BE150" s="157">
        <f t="shared" si="4"/>
        <v>-2540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77</v>
      </c>
      <c r="BK150" s="157">
        <f t="shared" si="9"/>
        <v>-2540</v>
      </c>
      <c r="BL150" s="17" t="s">
        <v>278</v>
      </c>
      <c r="BM150" s="156" t="s">
        <v>874</v>
      </c>
    </row>
    <row r="151" spans="1:65" s="2" customFormat="1" ht="16.5" customHeight="1">
      <c r="A151" s="29"/>
      <c r="B151" s="145"/>
      <c r="C151" s="146" t="s">
        <v>302</v>
      </c>
      <c r="D151" s="146" t="s">
        <v>211</v>
      </c>
      <c r="E151" s="147" t="s">
        <v>875</v>
      </c>
      <c r="F151" s="148" t="s">
        <v>876</v>
      </c>
      <c r="G151" s="149" t="s">
        <v>250</v>
      </c>
      <c r="H151" s="150">
        <v>-0.127</v>
      </c>
      <c r="I151" s="151">
        <v>20000</v>
      </c>
      <c r="J151" s="151">
        <f t="shared" si="0"/>
        <v>-2540</v>
      </c>
      <c r="K151" s="148" t="s">
        <v>1</v>
      </c>
      <c r="L151" s="30"/>
      <c r="M151" s="152" t="s">
        <v>1</v>
      </c>
      <c r="N151" s="153" t="s">
        <v>35</v>
      </c>
      <c r="O151" s="154">
        <v>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278</v>
      </c>
      <c r="AT151" s="156" t="s">
        <v>211</v>
      </c>
      <c r="AU151" s="156" t="s">
        <v>79</v>
      </c>
      <c r="AY151" s="17" t="s">
        <v>208</v>
      </c>
      <c r="BE151" s="157">
        <f t="shared" si="4"/>
        <v>-2540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77</v>
      </c>
      <c r="BK151" s="157">
        <f t="shared" si="9"/>
        <v>-2540</v>
      </c>
      <c r="BL151" s="17" t="s">
        <v>278</v>
      </c>
      <c r="BM151" s="156" t="s">
        <v>877</v>
      </c>
    </row>
    <row r="152" spans="1:65" s="12" customFormat="1" ht="22.9" customHeight="1">
      <c r="B152" s="133"/>
      <c r="D152" s="134" t="s">
        <v>69</v>
      </c>
      <c r="E152" s="143" t="s">
        <v>878</v>
      </c>
      <c r="F152" s="143" t="s">
        <v>879</v>
      </c>
      <c r="J152" s="144">
        <f>BK152</f>
        <v>-20520</v>
      </c>
      <c r="L152" s="133"/>
      <c r="M152" s="137"/>
      <c r="N152" s="138"/>
      <c r="O152" s="138"/>
      <c r="P152" s="139">
        <f>P153</f>
        <v>0</v>
      </c>
      <c r="Q152" s="138"/>
      <c r="R152" s="139">
        <f>R153</f>
        <v>-5.13E-3</v>
      </c>
      <c r="S152" s="138"/>
      <c r="T152" s="140">
        <f>T153</f>
        <v>0</v>
      </c>
      <c r="AR152" s="134" t="s">
        <v>79</v>
      </c>
      <c r="AT152" s="141" t="s">
        <v>69</v>
      </c>
      <c r="AU152" s="141" t="s">
        <v>77</v>
      </c>
      <c r="AY152" s="134" t="s">
        <v>208</v>
      </c>
      <c r="BK152" s="142">
        <f>BK153</f>
        <v>-20520</v>
      </c>
    </row>
    <row r="153" spans="1:65" s="2" customFormat="1" ht="16.5" customHeight="1">
      <c r="A153" s="29"/>
      <c r="B153" s="145"/>
      <c r="C153" s="146" t="s">
        <v>307</v>
      </c>
      <c r="D153" s="146" t="s">
        <v>211</v>
      </c>
      <c r="E153" s="147" t="s">
        <v>880</v>
      </c>
      <c r="F153" s="148" t="s">
        <v>881</v>
      </c>
      <c r="G153" s="149" t="s">
        <v>452</v>
      </c>
      <c r="H153" s="150">
        <v>-17.100000000000001</v>
      </c>
      <c r="I153" s="151">
        <v>1200</v>
      </c>
      <c r="J153" s="151">
        <f>ROUND(I153*H153,2)</f>
        <v>-20520</v>
      </c>
      <c r="K153" s="148" t="s">
        <v>1</v>
      </c>
      <c r="L153" s="30"/>
      <c r="M153" s="192" t="s">
        <v>1</v>
      </c>
      <c r="N153" s="193" t="s">
        <v>35</v>
      </c>
      <c r="O153" s="194">
        <v>0</v>
      </c>
      <c r="P153" s="194">
        <f>O153*H153</f>
        <v>0</v>
      </c>
      <c r="Q153" s="194">
        <v>2.9999999999999997E-4</v>
      </c>
      <c r="R153" s="194">
        <f>Q153*H153</f>
        <v>-5.13E-3</v>
      </c>
      <c r="S153" s="194">
        <v>0</v>
      </c>
      <c r="T153" s="19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278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-20520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-20520</v>
      </c>
      <c r="BL153" s="17" t="s">
        <v>278</v>
      </c>
      <c r="BM153" s="156" t="s">
        <v>882</v>
      </c>
    </row>
    <row r="154" spans="1:65" s="2" customFormat="1" ht="6.95" customHeight="1">
      <c r="A154" s="29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autoFilter ref="C123:K153"/>
  <mergeCells count="11">
    <mergeCell ref="E116:H116"/>
    <mergeCell ref="E7:H7"/>
    <mergeCell ref="E9:H9"/>
    <mergeCell ref="E11:H11"/>
    <mergeCell ref="E29:H29"/>
    <mergeCell ref="E85:H85"/>
    <mergeCell ref="L2:V2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43"/>
  <sheetViews>
    <sheetView showGridLines="0" topLeftCell="A192" workbookViewId="0">
      <selection activeCell="V217" sqref="V2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111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809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883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811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812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38" t="s">
        <v>813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ROUND(J130, 2)</f>
        <v>288670.01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ROUND((SUM(BE130:BE242)),  2)</f>
        <v>288670.01</v>
      </c>
      <c r="G35" s="29"/>
      <c r="H35" s="29"/>
      <c r="I35" s="103">
        <v>0.21</v>
      </c>
      <c r="J35" s="102">
        <f>ROUND(((SUM(BE130:BE242))*I35),  2)</f>
        <v>60620.7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ROUND((SUM(BF130:BF242)),  2)</f>
        <v>0</v>
      </c>
      <c r="G36" s="29"/>
      <c r="H36" s="29"/>
      <c r="I36" s="103">
        <v>0.15</v>
      </c>
      <c r="J36" s="102">
        <f>ROUND(((SUM(BF130:BF242))*I36),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ROUND((SUM(BG130:BG242)),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ROUND((SUM(BH130:BH242)),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ROUND((SUM(BI130:BI242)),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349290.71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809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Zdravotně technické instalace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J130</f>
        <v>288670.01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J131</f>
        <v>8342.5</v>
      </c>
      <c r="L99" s="115"/>
    </row>
    <row r="100" spans="1:47" s="10" customFormat="1" ht="19.899999999999999" customHeight="1">
      <c r="B100" s="119"/>
      <c r="D100" s="120" t="s">
        <v>884</v>
      </c>
      <c r="E100" s="121"/>
      <c r="F100" s="121"/>
      <c r="G100" s="121"/>
      <c r="H100" s="121"/>
      <c r="I100" s="121"/>
      <c r="J100" s="122">
        <f>J132</f>
        <v>1360</v>
      </c>
      <c r="L100" s="119"/>
    </row>
    <row r="101" spans="1:47" s="10" customFormat="1" ht="19.899999999999999" customHeight="1">
      <c r="B101" s="119"/>
      <c r="D101" s="120" t="s">
        <v>885</v>
      </c>
      <c r="E101" s="121"/>
      <c r="F101" s="121"/>
      <c r="G101" s="121"/>
      <c r="H101" s="121"/>
      <c r="I101" s="121"/>
      <c r="J101" s="122">
        <f>J135</f>
        <v>6982.5</v>
      </c>
      <c r="L101" s="119"/>
    </row>
    <row r="102" spans="1:47" s="9" customFormat="1" ht="24.95" customHeight="1">
      <c r="B102" s="115"/>
      <c r="D102" s="116" t="s">
        <v>190</v>
      </c>
      <c r="E102" s="117"/>
      <c r="F102" s="117"/>
      <c r="G102" s="117"/>
      <c r="H102" s="117"/>
      <c r="I102" s="117"/>
      <c r="J102" s="118">
        <f>J143</f>
        <v>277667.51</v>
      </c>
      <c r="L102" s="115"/>
    </row>
    <row r="103" spans="1:47" s="10" customFormat="1" ht="19.899999999999999" customHeight="1">
      <c r="B103" s="119"/>
      <c r="D103" s="120" t="s">
        <v>724</v>
      </c>
      <c r="E103" s="121"/>
      <c r="F103" s="121"/>
      <c r="G103" s="121"/>
      <c r="H103" s="121"/>
      <c r="I103" s="121"/>
      <c r="J103" s="122">
        <f>J144</f>
        <v>349.78999999999996</v>
      </c>
      <c r="L103" s="119"/>
    </row>
    <row r="104" spans="1:47" s="10" customFormat="1" ht="19.899999999999999" customHeight="1">
      <c r="B104" s="119"/>
      <c r="D104" s="120" t="s">
        <v>814</v>
      </c>
      <c r="E104" s="121"/>
      <c r="F104" s="121"/>
      <c r="G104" s="121"/>
      <c r="H104" s="121"/>
      <c r="I104" s="121"/>
      <c r="J104" s="122">
        <f>J150</f>
        <v>14034.86</v>
      </c>
      <c r="L104" s="119"/>
    </row>
    <row r="105" spans="1:47" s="10" customFormat="1" ht="19.899999999999999" customHeight="1">
      <c r="B105" s="119"/>
      <c r="D105" s="120" t="s">
        <v>886</v>
      </c>
      <c r="E105" s="121"/>
      <c r="F105" s="121"/>
      <c r="G105" s="121"/>
      <c r="H105" s="121"/>
      <c r="I105" s="121"/>
      <c r="J105" s="122">
        <f>J174</f>
        <v>6980.91</v>
      </c>
      <c r="L105" s="119"/>
    </row>
    <row r="106" spans="1:47" s="10" customFormat="1" ht="19.899999999999999" customHeight="1">
      <c r="B106" s="119"/>
      <c r="D106" s="120" t="s">
        <v>815</v>
      </c>
      <c r="E106" s="121"/>
      <c r="F106" s="121"/>
      <c r="G106" s="121"/>
      <c r="H106" s="121"/>
      <c r="I106" s="121"/>
      <c r="J106" s="122">
        <f>J196</f>
        <v>194551.95</v>
      </c>
      <c r="L106" s="119"/>
    </row>
    <row r="107" spans="1:47" s="10" customFormat="1" ht="19.899999999999999" customHeight="1">
      <c r="B107" s="119"/>
      <c r="D107" s="120" t="s">
        <v>887</v>
      </c>
      <c r="E107" s="121"/>
      <c r="F107" s="121"/>
      <c r="G107" s="121"/>
      <c r="H107" s="121"/>
      <c r="I107" s="121"/>
      <c r="J107" s="122">
        <f>J235</f>
        <v>61750</v>
      </c>
      <c r="L107" s="119"/>
    </row>
    <row r="108" spans="1:47" s="9" customFormat="1" ht="24.95" customHeight="1">
      <c r="B108" s="115"/>
      <c r="D108" s="116" t="s">
        <v>888</v>
      </c>
      <c r="E108" s="117"/>
      <c r="F108" s="117"/>
      <c r="G108" s="117"/>
      <c r="H108" s="117"/>
      <c r="I108" s="117"/>
      <c r="J108" s="118">
        <f>J240</f>
        <v>2660</v>
      </c>
      <c r="L108" s="115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193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42" t="str">
        <f>E7</f>
        <v>ZL2 - SO 01 - OBJEKT BEZ BYTU - Stavební úpravy a přístavba komunitního centra BÉTEL</v>
      </c>
      <c r="F118" s="244"/>
      <c r="G118" s="244"/>
      <c r="H118" s="244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170</v>
      </c>
      <c r="L119" s="20"/>
    </row>
    <row r="120" spans="1:31" s="2" customFormat="1" ht="16.5" customHeight="1">
      <c r="A120" s="29"/>
      <c r="B120" s="30"/>
      <c r="C120" s="29"/>
      <c r="D120" s="29"/>
      <c r="E120" s="242" t="s">
        <v>809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172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3" t="str">
        <f>E11</f>
        <v>Vícepráce - Zdravotně technické instalace</v>
      </c>
      <c r="F122" s="243"/>
      <c r="G122" s="243"/>
      <c r="H122" s="243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18</v>
      </c>
      <c r="D124" s="29"/>
      <c r="E124" s="29"/>
      <c r="F124" s="24" t="str">
        <f>F14</f>
        <v>Bezručova 503, Chrastava, p.p.č.545/2,st.p.č.496</v>
      </c>
      <c r="G124" s="29"/>
      <c r="H124" s="29"/>
      <c r="I124" s="26" t="s">
        <v>20</v>
      </c>
      <c r="J124" s="52" t="str">
        <f>IF(J14="","",J14)</f>
        <v>3.6.2020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7" customHeight="1">
      <c r="A126" s="29"/>
      <c r="B126" s="30"/>
      <c r="C126" s="26" t="s">
        <v>22</v>
      </c>
      <c r="D126" s="29"/>
      <c r="E126" s="29"/>
      <c r="F126" s="24" t="str">
        <f>E17</f>
        <v>Sbor Jednoty bratrské v Chrastavě, Bezručova 503</v>
      </c>
      <c r="G126" s="29"/>
      <c r="H126" s="29"/>
      <c r="I126" s="26" t="s">
        <v>26</v>
      </c>
      <c r="J126" s="27" t="str">
        <f>E23</f>
        <v>FS Vision, s.r.o. IČ: 22792902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25</v>
      </c>
      <c r="D127" s="29"/>
      <c r="E127" s="29"/>
      <c r="F127" s="24" t="str">
        <f>IF(E20="","",E20)</f>
        <v>TOMIVOS s.r.o.</v>
      </c>
      <c r="G127" s="29"/>
      <c r="H127" s="29"/>
      <c r="I127" s="26" t="s">
        <v>28</v>
      </c>
      <c r="J127" s="27" t="str">
        <f>E26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194</v>
      </c>
      <c r="D129" s="126" t="s">
        <v>55</v>
      </c>
      <c r="E129" s="126" t="s">
        <v>51</v>
      </c>
      <c r="F129" s="126" t="s">
        <v>52</v>
      </c>
      <c r="G129" s="126" t="s">
        <v>195</v>
      </c>
      <c r="H129" s="126" t="s">
        <v>196</v>
      </c>
      <c r="I129" s="126" t="s">
        <v>197</v>
      </c>
      <c r="J129" s="126" t="s">
        <v>182</v>
      </c>
      <c r="K129" s="127" t="s">
        <v>198</v>
      </c>
      <c r="L129" s="128"/>
      <c r="M129" s="59" t="s">
        <v>1</v>
      </c>
      <c r="N129" s="60" t="s">
        <v>34</v>
      </c>
      <c r="O129" s="60" t="s">
        <v>199</v>
      </c>
      <c r="P129" s="60" t="s">
        <v>200</v>
      </c>
      <c r="Q129" s="60" t="s">
        <v>201</v>
      </c>
      <c r="R129" s="60" t="s">
        <v>202</v>
      </c>
      <c r="S129" s="60" t="s">
        <v>203</v>
      </c>
      <c r="T129" s="61" t="s">
        <v>204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205</v>
      </c>
      <c r="D130" s="29"/>
      <c r="E130" s="29"/>
      <c r="F130" s="29"/>
      <c r="G130" s="29"/>
      <c r="H130" s="29"/>
      <c r="I130" s="29"/>
      <c r="J130" s="129">
        <f>BK130</f>
        <v>288670.01</v>
      </c>
      <c r="K130" s="29"/>
      <c r="L130" s="30"/>
      <c r="M130" s="62"/>
      <c r="N130" s="53"/>
      <c r="O130" s="63"/>
      <c r="P130" s="130">
        <f>P131+P143+P240</f>
        <v>43.918129</v>
      </c>
      <c r="Q130" s="63"/>
      <c r="R130" s="130">
        <f>R131+R143+R240</f>
        <v>0.73630035999999999</v>
      </c>
      <c r="S130" s="63"/>
      <c r="T130" s="131">
        <f>T131+T143+T240</f>
        <v>1.88576235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69</v>
      </c>
      <c r="AU130" s="17" t="s">
        <v>184</v>
      </c>
      <c r="BK130" s="132">
        <f>BK131+BK143+BK240</f>
        <v>288670.01</v>
      </c>
    </row>
    <row r="131" spans="1:65" s="12" customFormat="1" ht="25.9" customHeight="1">
      <c r="B131" s="133"/>
      <c r="D131" s="134" t="s">
        <v>69</v>
      </c>
      <c r="E131" s="135" t="s">
        <v>206</v>
      </c>
      <c r="F131" s="135" t="s">
        <v>207</v>
      </c>
      <c r="J131" s="136">
        <f>BK131</f>
        <v>8342.5</v>
      </c>
      <c r="L131" s="133"/>
      <c r="M131" s="137"/>
      <c r="N131" s="138"/>
      <c r="O131" s="138"/>
      <c r="P131" s="139">
        <f>P132+P135</f>
        <v>9.6216000000000008</v>
      </c>
      <c r="Q131" s="138"/>
      <c r="R131" s="139">
        <f>R132+R135</f>
        <v>8.9039999999999994E-2</v>
      </c>
      <c r="S131" s="138"/>
      <c r="T131" s="140">
        <f>T132+T135</f>
        <v>1.84965</v>
      </c>
      <c r="AR131" s="134" t="s">
        <v>77</v>
      </c>
      <c r="AT131" s="141" t="s">
        <v>69</v>
      </c>
      <c r="AU131" s="141" t="s">
        <v>70</v>
      </c>
      <c r="AY131" s="134" t="s">
        <v>208</v>
      </c>
      <c r="BK131" s="142">
        <f>BK132+BK135</f>
        <v>8342.5</v>
      </c>
    </row>
    <row r="132" spans="1:65" s="12" customFormat="1" ht="22.9" customHeight="1">
      <c r="B132" s="133"/>
      <c r="D132" s="134" t="s">
        <v>69</v>
      </c>
      <c r="E132" s="143" t="s">
        <v>241</v>
      </c>
      <c r="F132" s="143" t="s">
        <v>889</v>
      </c>
      <c r="J132" s="144">
        <f>BK132</f>
        <v>1360</v>
      </c>
      <c r="L132" s="133"/>
      <c r="M132" s="137"/>
      <c r="N132" s="138"/>
      <c r="O132" s="138"/>
      <c r="P132" s="139">
        <f>SUM(P133:P134)</f>
        <v>0</v>
      </c>
      <c r="Q132" s="138"/>
      <c r="R132" s="139">
        <f>SUM(R133:R134)</f>
        <v>8.9039999999999994E-2</v>
      </c>
      <c r="S132" s="138"/>
      <c r="T132" s="140">
        <f>SUM(T133:T134)</f>
        <v>0</v>
      </c>
      <c r="AR132" s="134" t="s">
        <v>77</v>
      </c>
      <c r="AT132" s="141" t="s">
        <v>69</v>
      </c>
      <c r="AU132" s="141" t="s">
        <v>77</v>
      </c>
      <c r="AY132" s="134" t="s">
        <v>208</v>
      </c>
      <c r="BK132" s="142">
        <f>SUM(BK133:BK134)</f>
        <v>1360</v>
      </c>
    </row>
    <row r="133" spans="1:65" s="2" customFormat="1" ht="16.5" customHeight="1">
      <c r="A133" s="29"/>
      <c r="B133" s="145"/>
      <c r="C133" s="146" t="s">
        <v>77</v>
      </c>
      <c r="D133" s="146" t="s">
        <v>211</v>
      </c>
      <c r="E133" s="147" t="s">
        <v>890</v>
      </c>
      <c r="F133" s="148" t="s">
        <v>891</v>
      </c>
      <c r="G133" s="149" t="s">
        <v>214</v>
      </c>
      <c r="H133" s="150">
        <v>4</v>
      </c>
      <c r="I133" s="151">
        <v>340</v>
      </c>
      <c r="J133" s="151">
        <f>ROUND(I133*H133,2)</f>
        <v>1360</v>
      </c>
      <c r="K133" s="148" t="s">
        <v>215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2.2259999999999999E-2</v>
      </c>
      <c r="R133" s="154">
        <f>Q133*H133</f>
        <v>8.9039999999999994E-2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1360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1360</v>
      </c>
      <c r="BL133" s="17" t="s">
        <v>216</v>
      </c>
      <c r="BM133" s="156" t="s">
        <v>892</v>
      </c>
    </row>
    <row r="134" spans="1:65" s="13" customFormat="1">
      <c r="B134" s="158"/>
      <c r="D134" s="159" t="s">
        <v>218</v>
      </c>
      <c r="E134" s="160" t="s">
        <v>1</v>
      </c>
      <c r="F134" s="161" t="s">
        <v>893</v>
      </c>
      <c r="H134" s="162">
        <v>4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12" customFormat="1" ht="22.9" customHeight="1">
      <c r="B135" s="133"/>
      <c r="D135" s="134" t="s">
        <v>69</v>
      </c>
      <c r="E135" s="143" t="s">
        <v>256</v>
      </c>
      <c r="F135" s="143" t="s">
        <v>894</v>
      </c>
      <c r="J135" s="144">
        <f>BK135</f>
        <v>6982.5</v>
      </c>
      <c r="L135" s="133"/>
      <c r="M135" s="137"/>
      <c r="N135" s="138"/>
      <c r="O135" s="138"/>
      <c r="P135" s="139">
        <f>SUM(P136:P142)</f>
        <v>9.6216000000000008</v>
      </c>
      <c r="Q135" s="138"/>
      <c r="R135" s="139">
        <f>SUM(R136:R142)</f>
        <v>0</v>
      </c>
      <c r="S135" s="138"/>
      <c r="T135" s="140">
        <f>SUM(T136:T142)</f>
        <v>1.84965</v>
      </c>
      <c r="AR135" s="134" t="s">
        <v>77</v>
      </c>
      <c r="AT135" s="141" t="s">
        <v>69</v>
      </c>
      <c r="AU135" s="141" t="s">
        <v>77</v>
      </c>
      <c r="AY135" s="134" t="s">
        <v>208</v>
      </c>
      <c r="BK135" s="142">
        <f>SUM(BK136:BK142)</f>
        <v>6982.5</v>
      </c>
    </row>
    <row r="136" spans="1:65" s="2" customFormat="1" ht="16.5" customHeight="1">
      <c r="A136" s="29"/>
      <c r="B136" s="145"/>
      <c r="C136" s="146" t="s">
        <v>79</v>
      </c>
      <c r="D136" s="146" t="s">
        <v>211</v>
      </c>
      <c r="E136" s="147" t="s">
        <v>895</v>
      </c>
      <c r="F136" s="148" t="s">
        <v>896</v>
      </c>
      <c r="G136" s="149" t="s">
        <v>452</v>
      </c>
      <c r="H136" s="150">
        <v>2.85</v>
      </c>
      <c r="I136" s="151">
        <v>1050</v>
      </c>
      <c r="J136" s="151">
        <f>ROUND(I136*H136,2)</f>
        <v>2992.5</v>
      </c>
      <c r="K136" s="148" t="s">
        <v>331</v>
      </c>
      <c r="L136" s="30"/>
      <c r="M136" s="152" t="s">
        <v>1</v>
      </c>
      <c r="N136" s="153" t="s">
        <v>35</v>
      </c>
      <c r="O136" s="154">
        <v>3.3759999999999999</v>
      </c>
      <c r="P136" s="154">
        <f>O136*H136</f>
        <v>9.6216000000000008</v>
      </c>
      <c r="Q136" s="154">
        <v>0</v>
      </c>
      <c r="R136" s="154">
        <f>Q136*H136</f>
        <v>0</v>
      </c>
      <c r="S136" s="154">
        <v>0.52300000000000002</v>
      </c>
      <c r="T136" s="155">
        <f>S136*H136</f>
        <v>1.49055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216</v>
      </c>
      <c r="AT136" s="156" t="s">
        <v>211</v>
      </c>
      <c r="AU136" s="156" t="s">
        <v>79</v>
      </c>
      <c r="AY136" s="17" t="s">
        <v>208</v>
      </c>
      <c r="BE136" s="157">
        <f>IF(N136="základní",J136,0)</f>
        <v>2992.5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2992.5</v>
      </c>
      <c r="BL136" s="17" t="s">
        <v>216</v>
      </c>
      <c r="BM136" s="156" t="s">
        <v>897</v>
      </c>
    </row>
    <row r="137" spans="1:65" s="13" customFormat="1">
      <c r="B137" s="158"/>
      <c r="D137" s="159" t="s">
        <v>218</v>
      </c>
      <c r="E137" s="160" t="s">
        <v>1</v>
      </c>
      <c r="F137" s="161" t="s">
        <v>898</v>
      </c>
      <c r="H137" s="162">
        <v>2.85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77</v>
      </c>
      <c r="AY137" s="160" t="s">
        <v>208</v>
      </c>
    </row>
    <row r="138" spans="1:65" s="2" customFormat="1" ht="16.5" customHeight="1">
      <c r="A138" s="29"/>
      <c r="B138" s="145"/>
      <c r="C138" s="146" t="s">
        <v>226</v>
      </c>
      <c r="D138" s="146" t="s">
        <v>211</v>
      </c>
      <c r="E138" s="147" t="s">
        <v>899</v>
      </c>
      <c r="F138" s="148" t="s">
        <v>900</v>
      </c>
      <c r="G138" s="149" t="s">
        <v>287</v>
      </c>
      <c r="H138" s="150">
        <v>19.95</v>
      </c>
      <c r="I138" s="151">
        <v>200</v>
      </c>
      <c r="J138" s="151">
        <f>ROUND(I138*H138,2)</f>
        <v>3990</v>
      </c>
      <c r="K138" s="148" t="s">
        <v>215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1.7999999999999999E-2</v>
      </c>
      <c r="T138" s="155">
        <f>S138*H138</f>
        <v>0.35909999999999997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216</v>
      </c>
      <c r="AT138" s="156" t="s">
        <v>211</v>
      </c>
      <c r="AU138" s="156" t="s">
        <v>79</v>
      </c>
      <c r="AY138" s="17" t="s">
        <v>208</v>
      </c>
      <c r="BE138" s="157">
        <f>IF(N138="základní",J138,0)</f>
        <v>3990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3990</v>
      </c>
      <c r="BL138" s="17" t="s">
        <v>216</v>
      </c>
      <c r="BM138" s="156" t="s">
        <v>901</v>
      </c>
    </row>
    <row r="139" spans="1:65" s="13" customFormat="1">
      <c r="B139" s="158"/>
      <c r="D139" s="159" t="s">
        <v>218</v>
      </c>
      <c r="E139" s="160" t="s">
        <v>1</v>
      </c>
      <c r="F139" s="161" t="s">
        <v>902</v>
      </c>
      <c r="H139" s="162">
        <v>9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218</v>
      </c>
      <c r="AU139" s="160" t="s">
        <v>79</v>
      </c>
      <c r="AV139" s="13" t="s">
        <v>79</v>
      </c>
      <c r="AW139" s="13" t="s">
        <v>27</v>
      </c>
      <c r="AX139" s="13" t="s">
        <v>70</v>
      </c>
      <c r="AY139" s="160" t="s">
        <v>208</v>
      </c>
    </row>
    <row r="140" spans="1:65" s="13" customFormat="1">
      <c r="B140" s="158"/>
      <c r="D140" s="159" t="s">
        <v>218</v>
      </c>
      <c r="E140" s="160" t="s">
        <v>1</v>
      </c>
      <c r="F140" s="161" t="s">
        <v>903</v>
      </c>
      <c r="H140" s="162">
        <v>12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208</v>
      </c>
    </row>
    <row r="141" spans="1:65" s="14" customFormat="1">
      <c r="B141" s="166"/>
      <c r="D141" s="159" t="s">
        <v>218</v>
      </c>
      <c r="E141" s="167" t="s">
        <v>1</v>
      </c>
      <c r="F141" s="168" t="s">
        <v>283</v>
      </c>
      <c r="H141" s="169">
        <v>21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218</v>
      </c>
      <c r="AU141" s="167" t="s">
        <v>79</v>
      </c>
      <c r="AV141" s="14" t="s">
        <v>216</v>
      </c>
      <c r="AW141" s="14" t="s">
        <v>27</v>
      </c>
      <c r="AX141" s="14" t="s">
        <v>70</v>
      </c>
      <c r="AY141" s="167" t="s">
        <v>208</v>
      </c>
    </row>
    <row r="142" spans="1:65" s="13" customFormat="1">
      <c r="B142" s="158"/>
      <c r="D142" s="159" t="s">
        <v>218</v>
      </c>
      <c r="E142" s="160" t="s">
        <v>1</v>
      </c>
      <c r="F142" s="161" t="s">
        <v>904</v>
      </c>
      <c r="H142" s="162">
        <v>19.95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77</v>
      </c>
      <c r="AY142" s="160" t="s">
        <v>208</v>
      </c>
    </row>
    <row r="143" spans="1:65" s="12" customFormat="1" ht="25.9" customHeight="1">
      <c r="B143" s="133"/>
      <c r="D143" s="134" t="s">
        <v>69</v>
      </c>
      <c r="E143" s="135" t="s">
        <v>271</v>
      </c>
      <c r="F143" s="135" t="s">
        <v>272</v>
      </c>
      <c r="J143" s="136">
        <f>BK143</f>
        <v>277667.51</v>
      </c>
      <c r="L143" s="133"/>
      <c r="M143" s="137"/>
      <c r="N143" s="138"/>
      <c r="O143" s="138"/>
      <c r="P143" s="139">
        <f>P144+P150+P174+P196+P235</f>
        <v>34.296529</v>
      </c>
      <c r="Q143" s="138"/>
      <c r="R143" s="139">
        <f>R144+R150+R174+R196+R235</f>
        <v>0.64726035999999998</v>
      </c>
      <c r="S143" s="138"/>
      <c r="T143" s="140">
        <f>T144+T150+T174+T196+T235</f>
        <v>3.6112350000000001E-2</v>
      </c>
      <c r="AR143" s="134" t="s">
        <v>79</v>
      </c>
      <c r="AT143" s="141" t="s">
        <v>69</v>
      </c>
      <c r="AU143" s="141" t="s">
        <v>70</v>
      </c>
      <c r="AY143" s="134" t="s">
        <v>208</v>
      </c>
      <c r="BK143" s="142">
        <f>BK144+BK150+BK174+BK196+BK235</f>
        <v>277667.51</v>
      </c>
    </row>
    <row r="144" spans="1:65" s="12" customFormat="1" ht="22.9" customHeight="1">
      <c r="B144" s="133"/>
      <c r="D144" s="134" t="s">
        <v>69</v>
      </c>
      <c r="E144" s="143" t="s">
        <v>734</v>
      </c>
      <c r="F144" s="143" t="s">
        <v>735</v>
      </c>
      <c r="J144" s="144">
        <f>BK144</f>
        <v>349.78999999999996</v>
      </c>
      <c r="L144" s="133"/>
      <c r="M144" s="137"/>
      <c r="N144" s="138"/>
      <c r="O144" s="138"/>
      <c r="P144" s="139">
        <f>SUM(P145:P149)</f>
        <v>0</v>
      </c>
      <c r="Q144" s="138"/>
      <c r="R144" s="139">
        <f>SUM(R145:R149)</f>
        <v>7.0183000000000008E-4</v>
      </c>
      <c r="S144" s="138"/>
      <c r="T144" s="140">
        <f>SUM(T145:T149)</f>
        <v>0</v>
      </c>
      <c r="AR144" s="134" t="s">
        <v>79</v>
      </c>
      <c r="AT144" s="141" t="s">
        <v>69</v>
      </c>
      <c r="AU144" s="141" t="s">
        <v>77</v>
      </c>
      <c r="AY144" s="134" t="s">
        <v>208</v>
      </c>
      <c r="BK144" s="142">
        <f>SUM(BK145:BK149)</f>
        <v>349.78999999999996</v>
      </c>
    </row>
    <row r="145" spans="1:65" s="2" customFormat="1" ht="16.5" customHeight="1">
      <c r="A145" s="29"/>
      <c r="B145" s="145"/>
      <c r="C145" s="146" t="s">
        <v>216</v>
      </c>
      <c r="D145" s="146" t="s">
        <v>211</v>
      </c>
      <c r="E145" s="147" t="s">
        <v>905</v>
      </c>
      <c r="F145" s="148" t="s">
        <v>906</v>
      </c>
      <c r="G145" s="149" t="s">
        <v>287</v>
      </c>
      <c r="H145" s="150">
        <v>7.125</v>
      </c>
      <c r="I145" s="151">
        <v>25</v>
      </c>
      <c r="J145" s="151">
        <f>ROUND(I145*H145,2)</f>
        <v>178.13</v>
      </c>
      <c r="K145" s="148" t="s">
        <v>215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6.0000000000000002E-5</v>
      </c>
      <c r="R145" s="154">
        <f>Q145*H145</f>
        <v>4.2750000000000004E-4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278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178.13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178.13</v>
      </c>
      <c r="BL145" s="17" t="s">
        <v>278</v>
      </c>
      <c r="BM145" s="156" t="s">
        <v>907</v>
      </c>
    </row>
    <row r="146" spans="1:65" s="13" customFormat="1">
      <c r="B146" s="158"/>
      <c r="D146" s="159" t="s">
        <v>218</v>
      </c>
      <c r="E146" s="160" t="s">
        <v>1</v>
      </c>
      <c r="F146" s="161" t="s">
        <v>908</v>
      </c>
      <c r="H146" s="162">
        <v>7.125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208</v>
      </c>
    </row>
    <row r="147" spans="1:65" s="2" customFormat="1" ht="16.5" customHeight="1">
      <c r="A147" s="29"/>
      <c r="B147" s="145"/>
      <c r="C147" s="176" t="s">
        <v>235</v>
      </c>
      <c r="D147" s="176" t="s">
        <v>328</v>
      </c>
      <c r="E147" s="177" t="s">
        <v>909</v>
      </c>
      <c r="F147" s="178" t="s">
        <v>910</v>
      </c>
      <c r="G147" s="179" t="s">
        <v>287</v>
      </c>
      <c r="H147" s="180">
        <v>3.919</v>
      </c>
      <c r="I147" s="181">
        <v>19.3</v>
      </c>
      <c r="J147" s="181">
        <f>ROUND(I147*H147,2)</f>
        <v>75.64</v>
      </c>
      <c r="K147" s="178" t="s">
        <v>215</v>
      </c>
      <c r="L147" s="182"/>
      <c r="M147" s="183" t="s">
        <v>1</v>
      </c>
      <c r="N147" s="184" t="s">
        <v>35</v>
      </c>
      <c r="O147" s="154">
        <v>0</v>
      </c>
      <c r="P147" s="154">
        <f>O147*H147</f>
        <v>0</v>
      </c>
      <c r="Q147" s="154">
        <v>3.0000000000000001E-5</v>
      </c>
      <c r="R147" s="154">
        <f>Q147*H147</f>
        <v>1.1757E-4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332</v>
      </c>
      <c r="AT147" s="156" t="s">
        <v>328</v>
      </c>
      <c r="AU147" s="156" t="s">
        <v>79</v>
      </c>
      <c r="AY147" s="17" t="s">
        <v>208</v>
      </c>
      <c r="BE147" s="157">
        <f>IF(N147="základní",J147,0)</f>
        <v>75.64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75.64</v>
      </c>
      <c r="BL147" s="17" t="s">
        <v>278</v>
      </c>
      <c r="BM147" s="156" t="s">
        <v>911</v>
      </c>
    </row>
    <row r="148" spans="1:65" s="13" customFormat="1">
      <c r="B148" s="158"/>
      <c r="D148" s="159" t="s">
        <v>218</v>
      </c>
      <c r="E148" s="160" t="s">
        <v>1</v>
      </c>
      <c r="F148" s="161" t="s">
        <v>912</v>
      </c>
      <c r="H148" s="162">
        <v>3.919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208</v>
      </c>
    </row>
    <row r="149" spans="1:65" s="2" customFormat="1" ht="16.5" customHeight="1">
      <c r="A149" s="29"/>
      <c r="B149" s="145"/>
      <c r="C149" s="176" t="s">
        <v>241</v>
      </c>
      <c r="D149" s="176" t="s">
        <v>328</v>
      </c>
      <c r="E149" s="177" t="s">
        <v>913</v>
      </c>
      <c r="F149" s="178" t="s">
        <v>914</v>
      </c>
      <c r="G149" s="179" t="s">
        <v>287</v>
      </c>
      <c r="H149" s="180">
        <v>3.919</v>
      </c>
      <c r="I149" s="181">
        <v>24.5</v>
      </c>
      <c r="J149" s="181">
        <f>ROUND(I149*H149,2)</f>
        <v>96.02</v>
      </c>
      <c r="K149" s="178" t="s">
        <v>215</v>
      </c>
      <c r="L149" s="182"/>
      <c r="M149" s="183" t="s">
        <v>1</v>
      </c>
      <c r="N149" s="184" t="s">
        <v>35</v>
      </c>
      <c r="O149" s="154">
        <v>0</v>
      </c>
      <c r="P149" s="154">
        <f>O149*H149</f>
        <v>0</v>
      </c>
      <c r="Q149" s="154">
        <v>4.0000000000000003E-5</v>
      </c>
      <c r="R149" s="154">
        <f>Q149*H149</f>
        <v>1.5676000000000001E-4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332</v>
      </c>
      <c r="AT149" s="156" t="s">
        <v>328</v>
      </c>
      <c r="AU149" s="156" t="s">
        <v>79</v>
      </c>
      <c r="AY149" s="17" t="s">
        <v>208</v>
      </c>
      <c r="BE149" s="157">
        <f>IF(N149="základní",J149,0)</f>
        <v>96.02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96.02</v>
      </c>
      <c r="BL149" s="17" t="s">
        <v>278</v>
      </c>
      <c r="BM149" s="156" t="s">
        <v>915</v>
      </c>
    </row>
    <row r="150" spans="1:65" s="12" customFormat="1" ht="22.9" customHeight="1">
      <c r="B150" s="133"/>
      <c r="D150" s="134" t="s">
        <v>69</v>
      </c>
      <c r="E150" s="143" t="s">
        <v>817</v>
      </c>
      <c r="F150" s="143" t="s">
        <v>818</v>
      </c>
      <c r="J150" s="144">
        <f>BK150</f>
        <v>14034.86</v>
      </c>
      <c r="L150" s="133"/>
      <c r="M150" s="137"/>
      <c r="N150" s="138"/>
      <c r="O150" s="138"/>
      <c r="P150" s="139">
        <f>SUM(P151:P173)</f>
        <v>2.4129999999999998</v>
      </c>
      <c r="Q150" s="138"/>
      <c r="R150" s="139">
        <f>SUM(R151:R173)</f>
        <v>4.7580750000000005E-2</v>
      </c>
      <c r="S150" s="138"/>
      <c r="T150" s="140">
        <f>SUM(T151:T173)</f>
        <v>3.4046100000000003E-2</v>
      </c>
      <c r="AR150" s="134" t="s">
        <v>79</v>
      </c>
      <c r="AT150" s="141" t="s">
        <v>69</v>
      </c>
      <c r="AU150" s="141" t="s">
        <v>77</v>
      </c>
      <c r="AY150" s="134" t="s">
        <v>208</v>
      </c>
      <c r="BK150" s="142">
        <f>SUM(BK151:BK173)</f>
        <v>14034.86</v>
      </c>
    </row>
    <row r="151" spans="1:65" s="2" customFormat="1" ht="16.5" customHeight="1">
      <c r="A151" s="29"/>
      <c r="B151" s="145"/>
      <c r="C151" s="146" t="s">
        <v>247</v>
      </c>
      <c r="D151" s="146" t="s">
        <v>211</v>
      </c>
      <c r="E151" s="147" t="s">
        <v>916</v>
      </c>
      <c r="F151" s="148" t="s">
        <v>917</v>
      </c>
      <c r="G151" s="149" t="s">
        <v>287</v>
      </c>
      <c r="H151" s="150">
        <v>17.195</v>
      </c>
      <c r="I151" s="151">
        <v>60</v>
      </c>
      <c r="J151" s="151">
        <f>ROUND(I151*H151,2)</f>
        <v>1031.7</v>
      </c>
      <c r="K151" s="148" t="s">
        <v>215</v>
      </c>
      <c r="L151" s="30"/>
      <c r="M151" s="152" t="s">
        <v>1</v>
      </c>
      <c r="N151" s="153" t="s">
        <v>35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1.98E-3</v>
      </c>
      <c r="T151" s="155">
        <f>S151*H151</f>
        <v>3.4046100000000003E-2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278</v>
      </c>
      <c r="AT151" s="156" t="s">
        <v>211</v>
      </c>
      <c r="AU151" s="156" t="s">
        <v>79</v>
      </c>
      <c r="AY151" s="17" t="s">
        <v>208</v>
      </c>
      <c r="BE151" s="157">
        <f>IF(N151="základní",J151,0)</f>
        <v>1031.7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1031.7</v>
      </c>
      <c r="BL151" s="17" t="s">
        <v>278</v>
      </c>
      <c r="BM151" s="156" t="s">
        <v>918</v>
      </c>
    </row>
    <row r="152" spans="1:65" s="13" customFormat="1">
      <c r="B152" s="158"/>
      <c r="D152" s="159" t="s">
        <v>218</v>
      </c>
      <c r="E152" s="160" t="s">
        <v>1</v>
      </c>
      <c r="F152" s="161" t="s">
        <v>919</v>
      </c>
      <c r="H152" s="162">
        <v>17.195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77</v>
      </c>
      <c r="AY152" s="160" t="s">
        <v>208</v>
      </c>
    </row>
    <row r="153" spans="1:65" s="2" customFormat="1" ht="16.5" customHeight="1">
      <c r="A153" s="29"/>
      <c r="B153" s="145"/>
      <c r="C153" s="146" t="s">
        <v>252</v>
      </c>
      <c r="D153" s="146" t="s">
        <v>211</v>
      </c>
      <c r="E153" s="147" t="s">
        <v>920</v>
      </c>
      <c r="F153" s="148" t="s">
        <v>921</v>
      </c>
      <c r="G153" s="149" t="s">
        <v>287</v>
      </c>
      <c r="H153" s="150">
        <v>11.4</v>
      </c>
      <c r="I153" s="151">
        <v>158</v>
      </c>
      <c r="J153" s="151">
        <f>ROUND(I153*H153,2)</f>
        <v>1801.2</v>
      </c>
      <c r="K153" s="148" t="s">
        <v>215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1.32E-3</v>
      </c>
      <c r="R153" s="154">
        <f>Q153*H153</f>
        <v>1.5048000000000001E-2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278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1801.2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1801.2</v>
      </c>
      <c r="BL153" s="17" t="s">
        <v>278</v>
      </c>
      <c r="BM153" s="156" t="s">
        <v>922</v>
      </c>
    </row>
    <row r="154" spans="1:65" s="13" customFormat="1">
      <c r="B154" s="158"/>
      <c r="D154" s="159" t="s">
        <v>218</v>
      </c>
      <c r="E154" s="160" t="s">
        <v>1</v>
      </c>
      <c r="F154" s="161" t="s">
        <v>923</v>
      </c>
      <c r="H154" s="162">
        <v>11.4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77</v>
      </c>
      <c r="AY154" s="160" t="s">
        <v>208</v>
      </c>
    </row>
    <row r="155" spans="1:65" s="2" customFormat="1" ht="16.5" customHeight="1">
      <c r="A155" s="29"/>
      <c r="B155" s="145"/>
      <c r="C155" s="146" t="s">
        <v>256</v>
      </c>
      <c r="D155" s="146" t="s">
        <v>211</v>
      </c>
      <c r="E155" s="147" t="s">
        <v>924</v>
      </c>
      <c r="F155" s="148" t="s">
        <v>925</v>
      </c>
      <c r="G155" s="149" t="s">
        <v>287</v>
      </c>
      <c r="H155" s="150">
        <v>14.725</v>
      </c>
      <c r="I155" s="151">
        <v>179</v>
      </c>
      <c r="J155" s="151">
        <f>ROUND(I155*H155,2)</f>
        <v>2635.78</v>
      </c>
      <c r="K155" s="148" t="s">
        <v>215</v>
      </c>
      <c r="L155" s="30"/>
      <c r="M155" s="152" t="s">
        <v>1</v>
      </c>
      <c r="N155" s="153" t="s">
        <v>35</v>
      </c>
      <c r="O155" s="154">
        <v>0</v>
      </c>
      <c r="P155" s="154">
        <f>O155*H155</f>
        <v>0</v>
      </c>
      <c r="Q155" s="154">
        <v>1.82E-3</v>
      </c>
      <c r="R155" s="154">
        <f>Q155*H155</f>
        <v>2.67995E-2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278</v>
      </c>
      <c r="AT155" s="156" t="s">
        <v>211</v>
      </c>
      <c r="AU155" s="156" t="s">
        <v>79</v>
      </c>
      <c r="AY155" s="17" t="s">
        <v>208</v>
      </c>
      <c r="BE155" s="157">
        <f>IF(N155="základní",J155,0)</f>
        <v>2635.78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2635.78</v>
      </c>
      <c r="BL155" s="17" t="s">
        <v>278</v>
      </c>
      <c r="BM155" s="156" t="s">
        <v>926</v>
      </c>
    </row>
    <row r="156" spans="1:65" s="13" customFormat="1">
      <c r="B156" s="158"/>
      <c r="D156" s="159" t="s">
        <v>218</v>
      </c>
      <c r="E156" s="160" t="s">
        <v>1</v>
      </c>
      <c r="F156" s="161" t="s">
        <v>927</v>
      </c>
      <c r="H156" s="162">
        <v>12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70</v>
      </c>
      <c r="AY156" s="160" t="s">
        <v>208</v>
      </c>
    </row>
    <row r="157" spans="1:65" s="13" customFormat="1">
      <c r="B157" s="158"/>
      <c r="D157" s="159" t="s">
        <v>218</v>
      </c>
      <c r="E157" s="160" t="s">
        <v>1</v>
      </c>
      <c r="F157" s="161" t="s">
        <v>928</v>
      </c>
      <c r="H157" s="162">
        <v>3.5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4" customFormat="1">
      <c r="B158" s="166"/>
      <c r="D158" s="159" t="s">
        <v>218</v>
      </c>
      <c r="E158" s="167" t="s">
        <v>1</v>
      </c>
      <c r="F158" s="168" t="s">
        <v>283</v>
      </c>
      <c r="H158" s="169">
        <v>15.5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218</v>
      </c>
      <c r="AU158" s="167" t="s">
        <v>79</v>
      </c>
      <c r="AV158" s="14" t="s">
        <v>216</v>
      </c>
      <c r="AW158" s="14" t="s">
        <v>27</v>
      </c>
      <c r="AX158" s="14" t="s">
        <v>70</v>
      </c>
      <c r="AY158" s="167" t="s">
        <v>208</v>
      </c>
    </row>
    <row r="159" spans="1:65" s="13" customFormat="1">
      <c r="B159" s="158"/>
      <c r="D159" s="159" t="s">
        <v>218</v>
      </c>
      <c r="E159" s="160" t="s">
        <v>1</v>
      </c>
      <c r="F159" s="161" t="s">
        <v>929</v>
      </c>
      <c r="H159" s="162">
        <v>14.725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79</v>
      </c>
      <c r="AV159" s="13" t="s">
        <v>79</v>
      </c>
      <c r="AW159" s="13" t="s">
        <v>27</v>
      </c>
      <c r="AX159" s="13" t="s">
        <v>77</v>
      </c>
      <c r="AY159" s="160" t="s">
        <v>208</v>
      </c>
    </row>
    <row r="160" spans="1:65" s="2" customFormat="1" ht="16.5" customHeight="1">
      <c r="A160" s="29"/>
      <c r="B160" s="145"/>
      <c r="C160" s="146" t="s">
        <v>261</v>
      </c>
      <c r="D160" s="146" t="s">
        <v>211</v>
      </c>
      <c r="E160" s="147" t="s">
        <v>930</v>
      </c>
      <c r="F160" s="148" t="s">
        <v>931</v>
      </c>
      <c r="G160" s="149" t="s">
        <v>287</v>
      </c>
      <c r="H160" s="150">
        <v>5.7949999999999999</v>
      </c>
      <c r="I160" s="151">
        <v>160</v>
      </c>
      <c r="J160" s="151">
        <f>ROUND(I160*H160,2)</f>
        <v>927.2</v>
      </c>
      <c r="K160" s="148" t="s">
        <v>215</v>
      </c>
      <c r="L160" s="30"/>
      <c r="M160" s="152" t="s">
        <v>1</v>
      </c>
      <c r="N160" s="153" t="s">
        <v>35</v>
      </c>
      <c r="O160" s="154">
        <v>0</v>
      </c>
      <c r="P160" s="154">
        <f>O160*H160</f>
        <v>0</v>
      </c>
      <c r="Q160" s="154">
        <v>3.5E-4</v>
      </c>
      <c r="R160" s="154">
        <f>Q160*H160</f>
        <v>2.0282500000000001E-3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278</v>
      </c>
      <c r="AT160" s="156" t="s">
        <v>211</v>
      </c>
      <c r="AU160" s="156" t="s">
        <v>79</v>
      </c>
      <c r="AY160" s="17" t="s">
        <v>208</v>
      </c>
      <c r="BE160" s="157">
        <f>IF(N160="základní",J160,0)</f>
        <v>927.2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927.2</v>
      </c>
      <c r="BL160" s="17" t="s">
        <v>278</v>
      </c>
      <c r="BM160" s="156" t="s">
        <v>932</v>
      </c>
    </row>
    <row r="161" spans="1:65" s="13" customFormat="1">
      <c r="B161" s="158"/>
      <c r="D161" s="159" t="s">
        <v>218</v>
      </c>
      <c r="E161" s="160" t="s">
        <v>1</v>
      </c>
      <c r="F161" s="161" t="s">
        <v>933</v>
      </c>
      <c r="H161" s="162">
        <v>2.9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208</v>
      </c>
    </row>
    <row r="162" spans="1:65" s="13" customFormat="1">
      <c r="B162" s="158"/>
      <c r="D162" s="159" t="s">
        <v>218</v>
      </c>
      <c r="E162" s="160" t="s">
        <v>1</v>
      </c>
      <c r="F162" s="161" t="s">
        <v>934</v>
      </c>
      <c r="H162" s="162">
        <v>1.4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1:65" s="13" customFormat="1">
      <c r="B163" s="158"/>
      <c r="D163" s="159" t="s">
        <v>218</v>
      </c>
      <c r="E163" s="160" t="s">
        <v>1</v>
      </c>
      <c r="F163" s="161" t="s">
        <v>935</v>
      </c>
      <c r="H163" s="162">
        <v>1.8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208</v>
      </c>
    </row>
    <row r="164" spans="1:65" s="14" customFormat="1">
      <c r="B164" s="166"/>
      <c r="D164" s="159" t="s">
        <v>218</v>
      </c>
      <c r="E164" s="167" t="s">
        <v>1</v>
      </c>
      <c r="F164" s="168" t="s">
        <v>936</v>
      </c>
      <c r="H164" s="169">
        <v>6.1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218</v>
      </c>
      <c r="AU164" s="167" t="s">
        <v>79</v>
      </c>
      <c r="AV164" s="14" t="s">
        <v>216</v>
      </c>
      <c r="AW164" s="14" t="s">
        <v>27</v>
      </c>
      <c r="AX164" s="14" t="s">
        <v>70</v>
      </c>
      <c r="AY164" s="167" t="s">
        <v>208</v>
      </c>
    </row>
    <row r="165" spans="1:65" s="13" customFormat="1">
      <c r="B165" s="158"/>
      <c r="D165" s="159" t="s">
        <v>218</v>
      </c>
      <c r="E165" s="160" t="s">
        <v>1</v>
      </c>
      <c r="F165" s="161" t="s">
        <v>937</v>
      </c>
      <c r="H165" s="162">
        <v>5.7949999999999999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77</v>
      </c>
      <c r="AY165" s="160" t="s">
        <v>208</v>
      </c>
    </row>
    <row r="166" spans="1:65" s="2" customFormat="1" ht="16.5" customHeight="1">
      <c r="A166" s="29"/>
      <c r="B166" s="145"/>
      <c r="C166" s="146" t="s">
        <v>267</v>
      </c>
      <c r="D166" s="146" t="s">
        <v>211</v>
      </c>
      <c r="E166" s="147" t="s">
        <v>938</v>
      </c>
      <c r="F166" s="148" t="s">
        <v>939</v>
      </c>
      <c r="G166" s="149" t="s">
        <v>452</v>
      </c>
      <c r="H166" s="150">
        <v>0.95</v>
      </c>
      <c r="I166" s="151">
        <v>6160</v>
      </c>
      <c r="J166" s="151">
        <f>ROUND(I166*H166,2)</f>
        <v>5852</v>
      </c>
      <c r="K166" s="148" t="s">
        <v>331</v>
      </c>
      <c r="L166" s="30"/>
      <c r="M166" s="152" t="s">
        <v>1</v>
      </c>
      <c r="N166" s="153" t="s">
        <v>35</v>
      </c>
      <c r="O166" s="154">
        <v>2.54</v>
      </c>
      <c r="P166" s="154">
        <f>O166*H166</f>
        <v>2.4129999999999998</v>
      </c>
      <c r="Q166" s="154">
        <v>3.8999999999999998E-3</v>
      </c>
      <c r="R166" s="154">
        <f>Q166*H166</f>
        <v>3.7049999999999995E-3</v>
      </c>
      <c r="S166" s="154">
        <v>0</v>
      </c>
      <c r="T166" s="155">
        <f>S166*H166</f>
        <v>0</v>
      </c>
      <c r="U166" s="29"/>
      <c r="V166" s="2" t="s">
        <v>2176</v>
      </c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278</v>
      </c>
      <c r="AT166" s="156" t="s">
        <v>211</v>
      </c>
      <c r="AU166" s="156" t="s">
        <v>79</v>
      </c>
      <c r="AY166" s="17" t="s">
        <v>208</v>
      </c>
      <c r="BE166" s="157">
        <f>IF(N166="základní",J166,0)</f>
        <v>5852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5852</v>
      </c>
      <c r="BL166" s="17" t="s">
        <v>278</v>
      </c>
      <c r="BM166" s="156" t="s">
        <v>940</v>
      </c>
    </row>
    <row r="167" spans="1:65" s="13" customFormat="1">
      <c r="B167" s="158"/>
      <c r="D167" s="159" t="s">
        <v>218</v>
      </c>
      <c r="E167" s="160" t="s">
        <v>1</v>
      </c>
      <c r="F167" s="161" t="s">
        <v>941</v>
      </c>
      <c r="H167" s="162">
        <v>0.95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77</v>
      </c>
      <c r="AY167" s="160" t="s">
        <v>208</v>
      </c>
    </row>
    <row r="168" spans="1:65" s="2" customFormat="1" ht="16.5" customHeight="1">
      <c r="A168" s="29"/>
      <c r="B168" s="145"/>
      <c r="C168" s="146" t="s">
        <v>275</v>
      </c>
      <c r="D168" s="146" t="s">
        <v>211</v>
      </c>
      <c r="E168" s="147" t="s">
        <v>942</v>
      </c>
      <c r="F168" s="148" t="s">
        <v>943</v>
      </c>
      <c r="G168" s="149" t="s">
        <v>287</v>
      </c>
      <c r="H168" s="150">
        <v>26.125</v>
      </c>
      <c r="I168" s="151">
        <v>25</v>
      </c>
      <c r="J168" s="151">
        <f>ROUND(I168*H168,2)</f>
        <v>653.13</v>
      </c>
      <c r="K168" s="148" t="s">
        <v>215</v>
      </c>
      <c r="L168" s="30"/>
      <c r="M168" s="152" t="s">
        <v>1</v>
      </c>
      <c r="N168" s="153" t="s">
        <v>35</v>
      </c>
      <c r="O168" s="154">
        <v>0</v>
      </c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278</v>
      </c>
      <c r="AT168" s="156" t="s">
        <v>211</v>
      </c>
      <c r="AU168" s="156" t="s">
        <v>79</v>
      </c>
      <c r="AY168" s="17" t="s">
        <v>208</v>
      </c>
      <c r="BE168" s="157">
        <f>IF(N168="základní",J168,0)</f>
        <v>653.13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653.13</v>
      </c>
      <c r="BL168" s="17" t="s">
        <v>278</v>
      </c>
      <c r="BM168" s="156" t="s">
        <v>944</v>
      </c>
    </row>
    <row r="169" spans="1:65" s="13" customFormat="1">
      <c r="B169" s="158"/>
      <c r="D169" s="159" t="s">
        <v>218</v>
      </c>
      <c r="E169" s="160" t="s">
        <v>1</v>
      </c>
      <c r="F169" s="161" t="s">
        <v>945</v>
      </c>
      <c r="H169" s="162">
        <v>26.125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77</v>
      </c>
      <c r="AY169" s="160" t="s">
        <v>208</v>
      </c>
    </row>
    <row r="170" spans="1:65" s="2" customFormat="1" ht="16.5" customHeight="1">
      <c r="A170" s="29"/>
      <c r="B170" s="145"/>
      <c r="C170" s="146" t="s">
        <v>284</v>
      </c>
      <c r="D170" s="146" t="s">
        <v>211</v>
      </c>
      <c r="E170" s="147" t="s">
        <v>946</v>
      </c>
      <c r="F170" s="148" t="s">
        <v>947</v>
      </c>
      <c r="G170" s="149" t="s">
        <v>287</v>
      </c>
      <c r="H170" s="150">
        <v>5.7949999999999999</v>
      </c>
      <c r="I170" s="151">
        <v>30</v>
      </c>
      <c r="J170" s="151">
        <f>ROUND(I170*H170,2)</f>
        <v>173.85</v>
      </c>
      <c r="K170" s="148" t="s">
        <v>215</v>
      </c>
      <c r="L170" s="30"/>
      <c r="M170" s="152" t="s">
        <v>1</v>
      </c>
      <c r="N170" s="153" t="s">
        <v>35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278</v>
      </c>
      <c r="AT170" s="156" t="s">
        <v>211</v>
      </c>
      <c r="AU170" s="156" t="s">
        <v>79</v>
      </c>
      <c r="AY170" s="17" t="s">
        <v>208</v>
      </c>
      <c r="BE170" s="157">
        <f>IF(N170="základní",J170,0)</f>
        <v>173.85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77</v>
      </c>
      <c r="BK170" s="157">
        <f>ROUND(I170*H170,2)</f>
        <v>173.85</v>
      </c>
      <c r="BL170" s="17" t="s">
        <v>278</v>
      </c>
      <c r="BM170" s="156" t="s">
        <v>948</v>
      </c>
    </row>
    <row r="171" spans="1:65" s="13" customFormat="1">
      <c r="B171" s="158"/>
      <c r="D171" s="159" t="s">
        <v>218</v>
      </c>
      <c r="E171" s="160" t="s">
        <v>1</v>
      </c>
      <c r="F171" s="161" t="s">
        <v>949</v>
      </c>
      <c r="H171" s="162">
        <v>5.7949999999999999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218</v>
      </c>
      <c r="AU171" s="160" t="s">
        <v>79</v>
      </c>
      <c r="AV171" s="13" t="s">
        <v>79</v>
      </c>
      <c r="AW171" s="13" t="s">
        <v>27</v>
      </c>
      <c r="AX171" s="13" t="s">
        <v>77</v>
      </c>
      <c r="AY171" s="160" t="s">
        <v>208</v>
      </c>
    </row>
    <row r="172" spans="1:65" s="2" customFormat="1" ht="16.5" customHeight="1">
      <c r="A172" s="29"/>
      <c r="B172" s="145"/>
      <c r="C172" s="146" t="s">
        <v>290</v>
      </c>
      <c r="D172" s="146" t="s">
        <v>211</v>
      </c>
      <c r="E172" s="147" t="s">
        <v>838</v>
      </c>
      <c r="F172" s="148" t="s">
        <v>839</v>
      </c>
      <c r="G172" s="149" t="s">
        <v>250</v>
      </c>
      <c r="H172" s="150">
        <v>4.8000000000000001E-2</v>
      </c>
      <c r="I172" s="151">
        <v>10000</v>
      </c>
      <c r="J172" s="151">
        <f>ROUND(I172*H172,2)</f>
        <v>480</v>
      </c>
      <c r="K172" s="148" t="s">
        <v>215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480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480</v>
      </c>
      <c r="BL172" s="17" t="s">
        <v>278</v>
      </c>
      <c r="BM172" s="156" t="s">
        <v>840</v>
      </c>
    </row>
    <row r="173" spans="1:65" s="2" customFormat="1" ht="16.5" customHeight="1">
      <c r="A173" s="29"/>
      <c r="B173" s="145"/>
      <c r="C173" s="146" t="s">
        <v>8</v>
      </c>
      <c r="D173" s="146" t="s">
        <v>211</v>
      </c>
      <c r="E173" s="147" t="s">
        <v>841</v>
      </c>
      <c r="F173" s="148" t="s">
        <v>842</v>
      </c>
      <c r="G173" s="149" t="s">
        <v>250</v>
      </c>
      <c r="H173" s="150">
        <v>4.8000000000000001E-2</v>
      </c>
      <c r="I173" s="151">
        <v>10000</v>
      </c>
      <c r="J173" s="151">
        <f>ROUND(I173*H173,2)</f>
        <v>480</v>
      </c>
      <c r="K173" s="148" t="s">
        <v>215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480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480</v>
      </c>
      <c r="BL173" s="17" t="s">
        <v>278</v>
      </c>
      <c r="BM173" s="156" t="s">
        <v>843</v>
      </c>
    </row>
    <row r="174" spans="1:65" s="12" customFormat="1" ht="22.9" customHeight="1">
      <c r="B174" s="133"/>
      <c r="D174" s="134" t="s">
        <v>69</v>
      </c>
      <c r="E174" s="143" t="s">
        <v>950</v>
      </c>
      <c r="F174" s="143" t="s">
        <v>951</v>
      </c>
      <c r="J174" s="144">
        <f>BK174</f>
        <v>6980.91</v>
      </c>
      <c r="L174" s="133"/>
      <c r="M174" s="137"/>
      <c r="N174" s="138"/>
      <c r="O174" s="138"/>
      <c r="P174" s="139">
        <f>SUM(P175:P195)</f>
        <v>2.6140289999999999</v>
      </c>
      <c r="Q174" s="138"/>
      <c r="R174" s="139">
        <f>SUM(R175:R195)</f>
        <v>1.3958280000000002E-2</v>
      </c>
      <c r="S174" s="138"/>
      <c r="T174" s="140">
        <f>SUM(T175:T195)</f>
        <v>2.0662499999999999E-3</v>
      </c>
      <c r="AR174" s="134" t="s">
        <v>79</v>
      </c>
      <c r="AT174" s="141" t="s">
        <v>69</v>
      </c>
      <c r="AU174" s="141" t="s">
        <v>77</v>
      </c>
      <c r="AY174" s="134" t="s">
        <v>208</v>
      </c>
      <c r="BK174" s="142">
        <f>SUM(BK175:BK195)</f>
        <v>6980.91</v>
      </c>
    </row>
    <row r="175" spans="1:65" s="2" customFormat="1" ht="16.5" customHeight="1">
      <c r="A175" s="29"/>
      <c r="B175" s="145"/>
      <c r="C175" s="146" t="s">
        <v>278</v>
      </c>
      <c r="D175" s="146" t="s">
        <v>211</v>
      </c>
      <c r="E175" s="147" t="s">
        <v>952</v>
      </c>
      <c r="F175" s="148" t="s">
        <v>953</v>
      </c>
      <c r="G175" s="149" t="s">
        <v>287</v>
      </c>
      <c r="H175" s="150">
        <v>7.125</v>
      </c>
      <c r="I175" s="151">
        <v>30</v>
      </c>
      <c r="J175" s="151">
        <f>ROUND(I175*H175,2)</f>
        <v>213.75</v>
      </c>
      <c r="K175" s="148" t="s">
        <v>215</v>
      </c>
      <c r="L175" s="30"/>
      <c r="M175" s="152" t="s">
        <v>1</v>
      </c>
      <c r="N175" s="153" t="s">
        <v>35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2.9E-4</v>
      </c>
      <c r="T175" s="155">
        <f>S175*H175</f>
        <v>2.0662499999999999E-3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278</v>
      </c>
      <c r="AT175" s="156" t="s">
        <v>211</v>
      </c>
      <c r="AU175" s="156" t="s">
        <v>79</v>
      </c>
      <c r="AY175" s="17" t="s">
        <v>208</v>
      </c>
      <c r="BE175" s="157">
        <f>IF(N175="základní",J175,0)</f>
        <v>213.75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77</v>
      </c>
      <c r="BK175" s="157">
        <f>ROUND(I175*H175,2)</f>
        <v>213.75</v>
      </c>
      <c r="BL175" s="17" t="s">
        <v>278</v>
      </c>
      <c r="BM175" s="156" t="s">
        <v>954</v>
      </c>
    </row>
    <row r="176" spans="1:65" s="13" customFormat="1">
      <c r="B176" s="158"/>
      <c r="D176" s="159" t="s">
        <v>218</v>
      </c>
      <c r="E176" s="160" t="s">
        <v>1</v>
      </c>
      <c r="F176" s="161" t="s">
        <v>955</v>
      </c>
      <c r="H176" s="162">
        <v>7.125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77</v>
      </c>
      <c r="AY176" s="160" t="s">
        <v>208</v>
      </c>
    </row>
    <row r="177" spans="1:65" s="2" customFormat="1" ht="16.5" customHeight="1">
      <c r="A177" s="29"/>
      <c r="B177" s="145"/>
      <c r="C177" s="146" t="s">
        <v>302</v>
      </c>
      <c r="D177" s="146" t="s">
        <v>211</v>
      </c>
      <c r="E177" s="147" t="s">
        <v>956</v>
      </c>
      <c r="F177" s="148" t="s">
        <v>957</v>
      </c>
      <c r="G177" s="149" t="s">
        <v>287</v>
      </c>
      <c r="H177" s="150">
        <v>3.5630000000000002</v>
      </c>
      <c r="I177" s="151">
        <v>106</v>
      </c>
      <c r="J177" s="151">
        <f>ROUND(I177*H177,2)</f>
        <v>377.68</v>
      </c>
      <c r="K177" s="148" t="s">
        <v>215</v>
      </c>
      <c r="L177" s="30"/>
      <c r="M177" s="152" t="s">
        <v>1</v>
      </c>
      <c r="N177" s="153" t="s">
        <v>35</v>
      </c>
      <c r="O177" s="154">
        <v>0</v>
      </c>
      <c r="P177" s="154">
        <f>O177*H177</f>
        <v>0</v>
      </c>
      <c r="Q177" s="154">
        <v>6.6E-4</v>
      </c>
      <c r="R177" s="154">
        <f>Q177*H177</f>
        <v>2.3515800000000002E-3</v>
      </c>
      <c r="S177" s="154">
        <v>0</v>
      </c>
      <c r="T177" s="15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278</v>
      </c>
      <c r="AT177" s="156" t="s">
        <v>211</v>
      </c>
      <c r="AU177" s="156" t="s">
        <v>79</v>
      </c>
      <c r="AY177" s="17" t="s">
        <v>208</v>
      </c>
      <c r="BE177" s="157">
        <f>IF(N177="základní",J177,0)</f>
        <v>377.68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77</v>
      </c>
      <c r="BK177" s="157">
        <f>ROUND(I177*H177,2)</f>
        <v>377.68</v>
      </c>
      <c r="BL177" s="17" t="s">
        <v>278</v>
      </c>
      <c r="BM177" s="156" t="s">
        <v>958</v>
      </c>
    </row>
    <row r="178" spans="1:65" s="13" customFormat="1">
      <c r="B178" s="158"/>
      <c r="D178" s="159" t="s">
        <v>218</v>
      </c>
      <c r="E178" s="160" t="s">
        <v>1</v>
      </c>
      <c r="F178" s="161" t="s">
        <v>959</v>
      </c>
      <c r="H178" s="162">
        <v>2.6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218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208</v>
      </c>
    </row>
    <row r="179" spans="1:65" s="13" customFormat="1">
      <c r="B179" s="158"/>
      <c r="D179" s="159" t="s">
        <v>218</v>
      </c>
      <c r="E179" s="160" t="s">
        <v>1</v>
      </c>
      <c r="F179" s="161" t="s">
        <v>960</v>
      </c>
      <c r="H179" s="162">
        <v>1.1499999999999999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208</v>
      </c>
    </row>
    <row r="180" spans="1:65" s="14" customFormat="1">
      <c r="B180" s="166"/>
      <c r="D180" s="159" t="s">
        <v>218</v>
      </c>
      <c r="E180" s="167" t="s">
        <v>1</v>
      </c>
      <c r="F180" s="168" t="s">
        <v>961</v>
      </c>
      <c r="H180" s="169">
        <v>3.75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218</v>
      </c>
      <c r="AU180" s="167" t="s">
        <v>79</v>
      </c>
      <c r="AV180" s="14" t="s">
        <v>216</v>
      </c>
      <c r="AW180" s="14" t="s">
        <v>27</v>
      </c>
      <c r="AX180" s="14" t="s">
        <v>70</v>
      </c>
      <c r="AY180" s="167" t="s">
        <v>208</v>
      </c>
    </row>
    <row r="181" spans="1:65" s="13" customFormat="1">
      <c r="B181" s="158"/>
      <c r="D181" s="159" t="s">
        <v>218</v>
      </c>
      <c r="E181" s="160" t="s">
        <v>1</v>
      </c>
      <c r="F181" s="161" t="s">
        <v>962</v>
      </c>
      <c r="H181" s="162">
        <v>3.5630000000000002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77</v>
      </c>
      <c r="AY181" s="160" t="s">
        <v>208</v>
      </c>
    </row>
    <row r="182" spans="1:65" s="2" customFormat="1" ht="16.5" customHeight="1">
      <c r="A182" s="29"/>
      <c r="B182" s="145"/>
      <c r="C182" s="146" t="s">
        <v>307</v>
      </c>
      <c r="D182" s="146" t="s">
        <v>211</v>
      </c>
      <c r="E182" s="147" t="s">
        <v>963</v>
      </c>
      <c r="F182" s="148" t="s">
        <v>964</v>
      </c>
      <c r="G182" s="149" t="s">
        <v>287</v>
      </c>
      <c r="H182" s="150">
        <v>3.5630000000000002</v>
      </c>
      <c r="I182" s="151">
        <v>110</v>
      </c>
      <c r="J182" s="151">
        <f>ROUND(I182*H182,2)</f>
        <v>391.93</v>
      </c>
      <c r="K182" s="148" t="s">
        <v>215</v>
      </c>
      <c r="L182" s="30"/>
      <c r="M182" s="152" t="s">
        <v>1</v>
      </c>
      <c r="N182" s="153" t="s">
        <v>35</v>
      </c>
      <c r="O182" s="154">
        <v>0</v>
      </c>
      <c r="P182" s="154">
        <f>O182*H182</f>
        <v>0</v>
      </c>
      <c r="Q182" s="154">
        <v>7.7999999999999999E-4</v>
      </c>
      <c r="R182" s="154">
        <f>Q182*H182</f>
        <v>2.7791400000000003E-3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278</v>
      </c>
      <c r="AT182" s="156" t="s">
        <v>211</v>
      </c>
      <c r="AU182" s="156" t="s">
        <v>79</v>
      </c>
      <c r="AY182" s="17" t="s">
        <v>208</v>
      </c>
      <c r="BE182" s="157">
        <f>IF(N182="základní",J182,0)</f>
        <v>391.93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77</v>
      </c>
      <c r="BK182" s="157">
        <f>ROUND(I182*H182,2)</f>
        <v>391.93</v>
      </c>
      <c r="BL182" s="17" t="s">
        <v>278</v>
      </c>
      <c r="BM182" s="156" t="s">
        <v>965</v>
      </c>
    </row>
    <row r="183" spans="1:65" s="13" customFormat="1">
      <c r="B183" s="158"/>
      <c r="D183" s="159" t="s">
        <v>218</v>
      </c>
      <c r="E183" s="160" t="s">
        <v>1</v>
      </c>
      <c r="F183" s="161" t="s">
        <v>959</v>
      </c>
      <c r="H183" s="162">
        <v>2.6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218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208</v>
      </c>
    </row>
    <row r="184" spans="1:65" s="13" customFormat="1">
      <c r="B184" s="158"/>
      <c r="D184" s="159" t="s">
        <v>218</v>
      </c>
      <c r="E184" s="160" t="s">
        <v>1</v>
      </c>
      <c r="F184" s="161" t="s">
        <v>960</v>
      </c>
      <c r="H184" s="162">
        <v>1.1499999999999999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218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208</v>
      </c>
    </row>
    <row r="185" spans="1:65" s="14" customFormat="1">
      <c r="B185" s="166"/>
      <c r="D185" s="159" t="s">
        <v>218</v>
      </c>
      <c r="E185" s="167" t="s">
        <v>1</v>
      </c>
      <c r="F185" s="168" t="s">
        <v>961</v>
      </c>
      <c r="H185" s="169">
        <v>3.75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218</v>
      </c>
      <c r="AU185" s="167" t="s">
        <v>79</v>
      </c>
      <c r="AV185" s="14" t="s">
        <v>216</v>
      </c>
      <c r="AW185" s="14" t="s">
        <v>27</v>
      </c>
      <c r="AX185" s="14" t="s">
        <v>70</v>
      </c>
      <c r="AY185" s="167" t="s">
        <v>208</v>
      </c>
    </row>
    <row r="186" spans="1:65" s="13" customFormat="1">
      <c r="B186" s="158"/>
      <c r="D186" s="159" t="s">
        <v>218</v>
      </c>
      <c r="E186" s="160" t="s">
        <v>1</v>
      </c>
      <c r="F186" s="161" t="s">
        <v>962</v>
      </c>
      <c r="H186" s="162">
        <v>3.5630000000000002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218</v>
      </c>
      <c r="AU186" s="160" t="s">
        <v>79</v>
      </c>
      <c r="AV186" s="13" t="s">
        <v>79</v>
      </c>
      <c r="AW186" s="13" t="s">
        <v>27</v>
      </c>
      <c r="AX186" s="13" t="s">
        <v>77</v>
      </c>
      <c r="AY186" s="160" t="s">
        <v>208</v>
      </c>
    </row>
    <row r="187" spans="1:65" s="2" customFormat="1" ht="16.5" customHeight="1">
      <c r="A187" s="29"/>
      <c r="B187" s="145"/>
      <c r="C187" s="146" t="s">
        <v>311</v>
      </c>
      <c r="D187" s="146" t="s">
        <v>211</v>
      </c>
      <c r="E187" s="147" t="s">
        <v>966</v>
      </c>
      <c r="F187" s="148" t="s">
        <v>967</v>
      </c>
      <c r="G187" s="149" t="s">
        <v>287</v>
      </c>
      <c r="H187" s="150">
        <v>23.132999999999999</v>
      </c>
      <c r="I187" s="151">
        <v>241</v>
      </c>
      <c r="J187" s="151">
        <f>ROUND(I187*H187,2)</f>
        <v>5575.05</v>
      </c>
      <c r="K187" s="148" t="s">
        <v>331</v>
      </c>
      <c r="L187" s="30"/>
      <c r="M187" s="152" t="s">
        <v>1</v>
      </c>
      <c r="N187" s="153" t="s">
        <v>35</v>
      </c>
      <c r="O187" s="154">
        <v>0.113</v>
      </c>
      <c r="P187" s="154">
        <f>O187*H187</f>
        <v>2.6140289999999999</v>
      </c>
      <c r="Q187" s="154">
        <v>3.2000000000000003E-4</v>
      </c>
      <c r="R187" s="154">
        <f>Q187*H187</f>
        <v>7.4025600000000007E-3</v>
      </c>
      <c r="S187" s="154">
        <v>0</v>
      </c>
      <c r="T187" s="155">
        <f>S187*H187</f>
        <v>0</v>
      </c>
      <c r="U187" s="29"/>
      <c r="V187" s="2" t="s">
        <v>2176</v>
      </c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278</v>
      </c>
      <c r="AT187" s="156" t="s">
        <v>211</v>
      </c>
      <c r="AU187" s="156" t="s">
        <v>79</v>
      </c>
      <c r="AY187" s="17" t="s">
        <v>208</v>
      </c>
      <c r="BE187" s="157">
        <f>IF(N187="základní",J187,0)</f>
        <v>5575.05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77</v>
      </c>
      <c r="BK187" s="157">
        <f>ROUND(I187*H187,2)</f>
        <v>5575.05</v>
      </c>
      <c r="BL187" s="17" t="s">
        <v>278</v>
      </c>
      <c r="BM187" s="156" t="s">
        <v>968</v>
      </c>
    </row>
    <row r="188" spans="1:65" s="13" customFormat="1">
      <c r="B188" s="158"/>
      <c r="D188" s="159" t="s">
        <v>218</v>
      </c>
      <c r="E188" s="160" t="s">
        <v>1</v>
      </c>
      <c r="F188" s="161" t="s">
        <v>969</v>
      </c>
      <c r="H188" s="162">
        <v>12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218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208</v>
      </c>
    </row>
    <row r="189" spans="1:65" s="13" customFormat="1">
      <c r="B189" s="158"/>
      <c r="D189" s="159" t="s">
        <v>218</v>
      </c>
      <c r="E189" s="160" t="s">
        <v>1</v>
      </c>
      <c r="F189" s="161" t="s">
        <v>970</v>
      </c>
      <c r="H189" s="162">
        <v>12.35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218</v>
      </c>
      <c r="AU189" s="160" t="s">
        <v>79</v>
      </c>
      <c r="AV189" s="13" t="s">
        <v>79</v>
      </c>
      <c r="AW189" s="13" t="s">
        <v>27</v>
      </c>
      <c r="AX189" s="13" t="s">
        <v>70</v>
      </c>
      <c r="AY189" s="160" t="s">
        <v>208</v>
      </c>
    </row>
    <row r="190" spans="1:65" s="14" customFormat="1">
      <c r="B190" s="166"/>
      <c r="D190" s="159" t="s">
        <v>218</v>
      </c>
      <c r="E190" s="167" t="s">
        <v>1</v>
      </c>
      <c r="F190" s="168" t="s">
        <v>971</v>
      </c>
      <c r="H190" s="169">
        <v>24.35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218</v>
      </c>
      <c r="AU190" s="167" t="s">
        <v>79</v>
      </c>
      <c r="AV190" s="14" t="s">
        <v>216</v>
      </c>
      <c r="AW190" s="14" t="s">
        <v>27</v>
      </c>
      <c r="AX190" s="14" t="s">
        <v>70</v>
      </c>
      <c r="AY190" s="167" t="s">
        <v>208</v>
      </c>
    </row>
    <row r="191" spans="1:65" s="13" customFormat="1">
      <c r="B191" s="158"/>
      <c r="D191" s="159" t="s">
        <v>218</v>
      </c>
      <c r="E191" s="160" t="s">
        <v>1</v>
      </c>
      <c r="F191" s="161" t="s">
        <v>972</v>
      </c>
      <c r="H191" s="162">
        <v>23.132999999999999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218</v>
      </c>
      <c r="AU191" s="160" t="s">
        <v>79</v>
      </c>
      <c r="AV191" s="13" t="s">
        <v>79</v>
      </c>
      <c r="AW191" s="13" t="s">
        <v>27</v>
      </c>
      <c r="AX191" s="13" t="s">
        <v>77</v>
      </c>
      <c r="AY191" s="160" t="s">
        <v>208</v>
      </c>
    </row>
    <row r="192" spans="1:65" s="2" customFormat="1" ht="16.5" customHeight="1">
      <c r="A192" s="29"/>
      <c r="B192" s="145"/>
      <c r="C192" s="146" t="s">
        <v>387</v>
      </c>
      <c r="D192" s="146" t="s">
        <v>211</v>
      </c>
      <c r="E192" s="147" t="s">
        <v>973</v>
      </c>
      <c r="F192" s="148" t="s">
        <v>974</v>
      </c>
      <c r="G192" s="149" t="s">
        <v>287</v>
      </c>
      <c r="H192" s="150">
        <v>7.125</v>
      </c>
      <c r="I192" s="151">
        <v>10</v>
      </c>
      <c r="J192" s="151">
        <f>ROUND(I192*H192,2)</f>
        <v>71.25</v>
      </c>
      <c r="K192" s="148" t="s">
        <v>215</v>
      </c>
      <c r="L192" s="30"/>
      <c r="M192" s="152" t="s">
        <v>1</v>
      </c>
      <c r="N192" s="153" t="s">
        <v>35</v>
      </c>
      <c r="O192" s="154">
        <v>0</v>
      </c>
      <c r="P192" s="154">
        <f>O192*H192</f>
        <v>0</v>
      </c>
      <c r="Q192" s="154">
        <v>1.9000000000000001E-4</v>
      </c>
      <c r="R192" s="154">
        <f>Q192*H192</f>
        <v>1.3537500000000001E-3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278</v>
      </c>
      <c r="AT192" s="156" t="s">
        <v>211</v>
      </c>
      <c r="AU192" s="156" t="s">
        <v>79</v>
      </c>
      <c r="AY192" s="17" t="s">
        <v>208</v>
      </c>
      <c r="BE192" s="157">
        <f>IF(N192="základní",J192,0)</f>
        <v>71.25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77</v>
      </c>
      <c r="BK192" s="157">
        <f>ROUND(I192*H192,2)</f>
        <v>71.25</v>
      </c>
      <c r="BL192" s="17" t="s">
        <v>278</v>
      </c>
      <c r="BM192" s="156" t="s">
        <v>975</v>
      </c>
    </row>
    <row r="193" spans="1:65" s="2" customFormat="1" ht="16.5" customHeight="1">
      <c r="A193" s="29"/>
      <c r="B193" s="145"/>
      <c r="C193" s="146" t="s">
        <v>7</v>
      </c>
      <c r="D193" s="146" t="s">
        <v>211</v>
      </c>
      <c r="E193" s="147" t="s">
        <v>976</v>
      </c>
      <c r="F193" s="148" t="s">
        <v>977</v>
      </c>
      <c r="G193" s="149" t="s">
        <v>287</v>
      </c>
      <c r="H193" s="150">
        <v>7.125</v>
      </c>
      <c r="I193" s="151">
        <v>10</v>
      </c>
      <c r="J193" s="151">
        <f>ROUND(I193*H193,2)</f>
        <v>71.25</v>
      </c>
      <c r="K193" s="148" t="s">
        <v>215</v>
      </c>
      <c r="L193" s="30"/>
      <c r="M193" s="152" t="s">
        <v>1</v>
      </c>
      <c r="N193" s="153" t="s">
        <v>35</v>
      </c>
      <c r="O193" s="154">
        <v>0</v>
      </c>
      <c r="P193" s="154">
        <f>O193*H193</f>
        <v>0</v>
      </c>
      <c r="Q193" s="154">
        <v>1.0000000000000001E-5</v>
      </c>
      <c r="R193" s="154">
        <f>Q193*H193</f>
        <v>7.1250000000000011E-5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278</v>
      </c>
      <c r="AT193" s="156" t="s">
        <v>211</v>
      </c>
      <c r="AU193" s="156" t="s">
        <v>79</v>
      </c>
      <c r="AY193" s="17" t="s">
        <v>208</v>
      </c>
      <c r="BE193" s="157">
        <f>IF(N193="základní",J193,0)</f>
        <v>71.25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77</v>
      </c>
      <c r="BK193" s="157">
        <f>ROUND(I193*H193,2)</f>
        <v>71.25</v>
      </c>
      <c r="BL193" s="17" t="s">
        <v>278</v>
      </c>
      <c r="BM193" s="156" t="s">
        <v>978</v>
      </c>
    </row>
    <row r="194" spans="1:65" s="2" customFormat="1" ht="16.5" customHeight="1">
      <c r="A194" s="29"/>
      <c r="B194" s="145"/>
      <c r="C194" s="146" t="s">
        <v>455</v>
      </c>
      <c r="D194" s="146" t="s">
        <v>211</v>
      </c>
      <c r="E194" s="147" t="s">
        <v>979</v>
      </c>
      <c r="F194" s="148" t="s">
        <v>980</v>
      </c>
      <c r="G194" s="149" t="s">
        <v>250</v>
      </c>
      <c r="H194" s="150">
        <v>1.4E-2</v>
      </c>
      <c r="I194" s="151">
        <v>10000</v>
      </c>
      <c r="J194" s="151">
        <f>ROUND(I194*H194,2)</f>
        <v>140</v>
      </c>
      <c r="K194" s="148" t="s">
        <v>215</v>
      </c>
      <c r="L194" s="30"/>
      <c r="M194" s="152" t="s">
        <v>1</v>
      </c>
      <c r="N194" s="153" t="s">
        <v>35</v>
      </c>
      <c r="O194" s="154">
        <v>0</v>
      </c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278</v>
      </c>
      <c r="AT194" s="156" t="s">
        <v>211</v>
      </c>
      <c r="AU194" s="156" t="s">
        <v>79</v>
      </c>
      <c r="AY194" s="17" t="s">
        <v>208</v>
      </c>
      <c r="BE194" s="157">
        <f>IF(N194="základní",J194,0)</f>
        <v>140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77</v>
      </c>
      <c r="BK194" s="157">
        <f>ROUND(I194*H194,2)</f>
        <v>140</v>
      </c>
      <c r="BL194" s="17" t="s">
        <v>278</v>
      </c>
      <c r="BM194" s="156" t="s">
        <v>981</v>
      </c>
    </row>
    <row r="195" spans="1:65" s="2" customFormat="1" ht="16.5" customHeight="1">
      <c r="A195" s="29"/>
      <c r="B195" s="145"/>
      <c r="C195" s="146" t="s">
        <v>459</v>
      </c>
      <c r="D195" s="146" t="s">
        <v>211</v>
      </c>
      <c r="E195" s="147" t="s">
        <v>982</v>
      </c>
      <c r="F195" s="148" t="s">
        <v>983</v>
      </c>
      <c r="G195" s="149" t="s">
        <v>250</v>
      </c>
      <c r="H195" s="150">
        <v>1.4E-2</v>
      </c>
      <c r="I195" s="151">
        <v>10000</v>
      </c>
      <c r="J195" s="151">
        <f>ROUND(I195*H195,2)</f>
        <v>140</v>
      </c>
      <c r="K195" s="148" t="s">
        <v>215</v>
      </c>
      <c r="L195" s="30"/>
      <c r="M195" s="152" t="s">
        <v>1</v>
      </c>
      <c r="N195" s="153" t="s">
        <v>35</v>
      </c>
      <c r="O195" s="154">
        <v>0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278</v>
      </c>
      <c r="AT195" s="156" t="s">
        <v>211</v>
      </c>
      <c r="AU195" s="156" t="s">
        <v>79</v>
      </c>
      <c r="AY195" s="17" t="s">
        <v>208</v>
      </c>
      <c r="BE195" s="157">
        <f>IF(N195="základní",J195,0)</f>
        <v>140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77</v>
      </c>
      <c r="BK195" s="157">
        <f>ROUND(I195*H195,2)</f>
        <v>140</v>
      </c>
      <c r="BL195" s="17" t="s">
        <v>278</v>
      </c>
      <c r="BM195" s="156" t="s">
        <v>984</v>
      </c>
    </row>
    <row r="196" spans="1:65" s="12" customFormat="1" ht="22.9" customHeight="1">
      <c r="B196" s="133"/>
      <c r="D196" s="134" t="s">
        <v>69</v>
      </c>
      <c r="E196" s="143" t="s">
        <v>844</v>
      </c>
      <c r="F196" s="143" t="s">
        <v>845</v>
      </c>
      <c r="J196" s="144">
        <f>BK196</f>
        <v>194551.95</v>
      </c>
      <c r="L196" s="133"/>
      <c r="M196" s="137"/>
      <c r="N196" s="138"/>
      <c r="O196" s="138"/>
      <c r="P196" s="139">
        <f>SUM(P197:P234)</f>
        <v>29.269499999999997</v>
      </c>
      <c r="Q196" s="138"/>
      <c r="R196" s="139">
        <f>SUM(R197:R234)</f>
        <v>0.49761949999999994</v>
      </c>
      <c r="S196" s="138"/>
      <c r="T196" s="140">
        <f>SUM(T197:T234)</f>
        <v>0</v>
      </c>
      <c r="AR196" s="134" t="s">
        <v>79</v>
      </c>
      <c r="AT196" s="141" t="s">
        <v>69</v>
      </c>
      <c r="AU196" s="141" t="s">
        <v>77</v>
      </c>
      <c r="AY196" s="134" t="s">
        <v>208</v>
      </c>
      <c r="BK196" s="142">
        <f>SUM(BK197:BK234)</f>
        <v>194551.95</v>
      </c>
    </row>
    <row r="197" spans="1:65" s="2" customFormat="1" ht="16.5" customHeight="1">
      <c r="A197" s="29"/>
      <c r="B197" s="145"/>
      <c r="C197" s="146" t="s">
        <v>464</v>
      </c>
      <c r="D197" s="146" t="s">
        <v>211</v>
      </c>
      <c r="E197" s="147" t="s">
        <v>985</v>
      </c>
      <c r="F197" s="148" t="s">
        <v>986</v>
      </c>
      <c r="G197" s="149" t="s">
        <v>848</v>
      </c>
      <c r="H197" s="150">
        <v>7.6</v>
      </c>
      <c r="I197" s="151">
        <v>3000</v>
      </c>
      <c r="J197" s="151">
        <f>ROUND(I197*H197,2)</f>
        <v>22800</v>
      </c>
      <c r="K197" s="148" t="s">
        <v>215</v>
      </c>
      <c r="L197" s="30"/>
      <c r="M197" s="152" t="s">
        <v>1</v>
      </c>
      <c r="N197" s="153" t="s">
        <v>35</v>
      </c>
      <c r="O197" s="154">
        <v>0</v>
      </c>
      <c r="P197" s="154">
        <f>O197*H197</f>
        <v>0</v>
      </c>
      <c r="Q197" s="154">
        <v>1.6920000000000001E-2</v>
      </c>
      <c r="R197" s="154">
        <f>Q197*H197</f>
        <v>0.12859200000000001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278</v>
      </c>
      <c r="AT197" s="156" t="s">
        <v>211</v>
      </c>
      <c r="AU197" s="156" t="s">
        <v>79</v>
      </c>
      <c r="AY197" s="17" t="s">
        <v>208</v>
      </c>
      <c r="BE197" s="157">
        <f>IF(N197="základní",J197,0)</f>
        <v>22800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77</v>
      </c>
      <c r="BK197" s="157">
        <f>ROUND(I197*H197,2)</f>
        <v>22800</v>
      </c>
      <c r="BL197" s="17" t="s">
        <v>278</v>
      </c>
      <c r="BM197" s="156" t="s">
        <v>987</v>
      </c>
    </row>
    <row r="198" spans="1:65" s="13" customFormat="1">
      <c r="B198" s="158"/>
      <c r="D198" s="159" t="s">
        <v>218</v>
      </c>
      <c r="E198" s="160" t="s">
        <v>1</v>
      </c>
      <c r="F198" s="161" t="s">
        <v>988</v>
      </c>
      <c r="H198" s="162">
        <v>-1.9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218</v>
      </c>
      <c r="AU198" s="160" t="s">
        <v>79</v>
      </c>
      <c r="AV198" s="13" t="s">
        <v>79</v>
      </c>
      <c r="AW198" s="13" t="s">
        <v>27</v>
      </c>
      <c r="AX198" s="13" t="s">
        <v>70</v>
      </c>
      <c r="AY198" s="160" t="s">
        <v>208</v>
      </c>
    </row>
    <row r="199" spans="1:65" s="13" customFormat="1">
      <c r="B199" s="158"/>
      <c r="D199" s="159" t="s">
        <v>218</v>
      </c>
      <c r="E199" s="160" t="s">
        <v>1</v>
      </c>
      <c r="F199" s="161" t="s">
        <v>989</v>
      </c>
      <c r="H199" s="162">
        <v>9.5</v>
      </c>
      <c r="L199" s="158"/>
      <c r="M199" s="163"/>
      <c r="N199" s="164"/>
      <c r="O199" s="164"/>
      <c r="P199" s="164"/>
      <c r="Q199" s="164"/>
      <c r="R199" s="164"/>
      <c r="S199" s="164"/>
      <c r="T199" s="165"/>
      <c r="AT199" s="160" t="s">
        <v>218</v>
      </c>
      <c r="AU199" s="160" t="s">
        <v>79</v>
      </c>
      <c r="AV199" s="13" t="s">
        <v>79</v>
      </c>
      <c r="AW199" s="13" t="s">
        <v>27</v>
      </c>
      <c r="AX199" s="13" t="s">
        <v>70</v>
      </c>
      <c r="AY199" s="160" t="s">
        <v>208</v>
      </c>
    </row>
    <row r="200" spans="1:65" s="14" customFormat="1">
      <c r="B200" s="166"/>
      <c r="D200" s="159" t="s">
        <v>218</v>
      </c>
      <c r="E200" s="167" t="s">
        <v>1</v>
      </c>
      <c r="F200" s="168" t="s">
        <v>283</v>
      </c>
      <c r="H200" s="169">
        <v>7.6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218</v>
      </c>
      <c r="AU200" s="167" t="s">
        <v>79</v>
      </c>
      <c r="AV200" s="14" t="s">
        <v>216</v>
      </c>
      <c r="AW200" s="14" t="s">
        <v>27</v>
      </c>
      <c r="AX200" s="14" t="s">
        <v>77</v>
      </c>
      <c r="AY200" s="167" t="s">
        <v>208</v>
      </c>
    </row>
    <row r="201" spans="1:65" s="2" customFormat="1" ht="16.5" customHeight="1">
      <c r="A201" s="29"/>
      <c r="B201" s="145"/>
      <c r="C201" s="146" t="s">
        <v>469</v>
      </c>
      <c r="D201" s="146" t="s">
        <v>211</v>
      </c>
      <c r="E201" s="147" t="s">
        <v>990</v>
      </c>
      <c r="F201" s="148" t="s">
        <v>991</v>
      </c>
      <c r="G201" s="149" t="s">
        <v>452</v>
      </c>
      <c r="H201" s="150">
        <v>1.9</v>
      </c>
      <c r="I201" s="151">
        <v>1870</v>
      </c>
      <c r="J201" s="151">
        <f>ROUND(I201*H201,2)</f>
        <v>3553</v>
      </c>
      <c r="K201" s="148" t="s">
        <v>331</v>
      </c>
      <c r="L201" s="30"/>
      <c r="M201" s="152" t="s">
        <v>1</v>
      </c>
      <c r="N201" s="153" t="s">
        <v>35</v>
      </c>
      <c r="O201" s="154">
        <v>1.1000000000000001</v>
      </c>
      <c r="P201" s="154">
        <f>O201*H201</f>
        <v>2.09</v>
      </c>
      <c r="Q201" s="154">
        <v>2.47E-3</v>
      </c>
      <c r="R201" s="154">
        <f>Q201*H201</f>
        <v>4.6930000000000001E-3</v>
      </c>
      <c r="S201" s="154">
        <v>0</v>
      </c>
      <c r="T201" s="15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278</v>
      </c>
      <c r="AT201" s="156" t="s">
        <v>211</v>
      </c>
      <c r="AU201" s="156" t="s">
        <v>79</v>
      </c>
      <c r="AY201" s="17" t="s">
        <v>208</v>
      </c>
      <c r="BE201" s="157">
        <f>IF(N201="základní",J201,0)</f>
        <v>3553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7" t="s">
        <v>77</v>
      </c>
      <c r="BK201" s="157">
        <f>ROUND(I201*H201,2)</f>
        <v>3553</v>
      </c>
      <c r="BL201" s="17" t="s">
        <v>278</v>
      </c>
      <c r="BM201" s="156" t="s">
        <v>992</v>
      </c>
    </row>
    <row r="202" spans="1:65" s="13" customFormat="1">
      <c r="B202" s="158"/>
      <c r="D202" s="159" t="s">
        <v>218</v>
      </c>
      <c r="E202" s="160" t="s">
        <v>1</v>
      </c>
      <c r="F202" s="161" t="s">
        <v>993</v>
      </c>
      <c r="H202" s="162">
        <v>1.9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218</v>
      </c>
      <c r="AU202" s="160" t="s">
        <v>79</v>
      </c>
      <c r="AV202" s="13" t="s">
        <v>79</v>
      </c>
      <c r="AW202" s="13" t="s">
        <v>27</v>
      </c>
      <c r="AX202" s="13" t="s">
        <v>77</v>
      </c>
      <c r="AY202" s="160" t="s">
        <v>208</v>
      </c>
    </row>
    <row r="203" spans="1:65" s="2" customFormat="1" ht="16.5" customHeight="1">
      <c r="A203" s="29"/>
      <c r="B203" s="145"/>
      <c r="C203" s="176" t="s">
        <v>470</v>
      </c>
      <c r="D203" s="176" t="s">
        <v>328</v>
      </c>
      <c r="E203" s="177" t="s">
        <v>994</v>
      </c>
      <c r="F203" s="178" t="s">
        <v>995</v>
      </c>
      <c r="G203" s="179" t="s">
        <v>452</v>
      </c>
      <c r="H203" s="180">
        <v>0.95</v>
      </c>
      <c r="I203" s="181">
        <v>4960</v>
      </c>
      <c r="J203" s="181">
        <f>ROUND(I203*H203,2)</f>
        <v>4712</v>
      </c>
      <c r="K203" s="178" t="s">
        <v>331</v>
      </c>
      <c r="L203" s="182"/>
      <c r="M203" s="183" t="s">
        <v>1</v>
      </c>
      <c r="N203" s="184" t="s">
        <v>35</v>
      </c>
      <c r="O203" s="154">
        <v>0</v>
      </c>
      <c r="P203" s="154">
        <f>O203*H203</f>
        <v>0</v>
      </c>
      <c r="Q203" s="154">
        <v>2.1899999999999999E-2</v>
      </c>
      <c r="R203" s="154">
        <f>Q203*H203</f>
        <v>2.0804999999999997E-2</v>
      </c>
      <c r="S203" s="154">
        <v>0</v>
      </c>
      <c r="T203" s="155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332</v>
      </c>
      <c r="AT203" s="156" t="s">
        <v>328</v>
      </c>
      <c r="AU203" s="156" t="s">
        <v>79</v>
      </c>
      <c r="AY203" s="17" t="s">
        <v>208</v>
      </c>
      <c r="BE203" s="157">
        <f>IF(N203="základní",J203,0)</f>
        <v>4712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77</v>
      </c>
      <c r="BK203" s="157">
        <f>ROUND(I203*H203,2)</f>
        <v>4712</v>
      </c>
      <c r="BL203" s="17" t="s">
        <v>278</v>
      </c>
      <c r="BM203" s="156" t="s">
        <v>996</v>
      </c>
    </row>
    <row r="204" spans="1:65" s="2" customFormat="1" ht="16.5" customHeight="1">
      <c r="A204" s="29"/>
      <c r="B204" s="145"/>
      <c r="C204" s="176" t="s">
        <v>473</v>
      </c>
      <c r="D204" s="176" t="s">
        <v>328</v>
      </c>
      <c r="E204" s="177" t="s">
        <v>997</v>
      </c>
      <c r="F204" s="178" t="s">
        <v>998</v>
      </c>
      <c r="G204" s="179" t="s">
        <v>452</v>
      </c>
      <c r="H204" s="180">
        <v>0.95</v>
      </c>
      <c r="I204" s="181">
        <v>7000</v>
      </c>
      <c r="J204" s="181">
        <f>ROUND(I204*H204,2)</f>
        <v>6650</v>
      </c>
      <c r="K204" s="178" t="s">
        <v>1</v>
      </c>
      <c r="L204" s="182"/>
      <c r="M204" s="183" t="s">
        <v>1</v>
      </c>
      <c r="N204" s="184" t="s">
        <v>35</v>
      </c>
      <c r="O204" s="154">
        <v>0</v>
      </c>
      <c r="P204" s="154">
        <f>O204*H204</f>
        <v>0</v>
      </c>
      <c r="Q204" s="154">
        <v>2.1899999999999999E-2</v>
      </c>
      <c r="R204" s="154">
        <f>Q204*H204</f>
        <v>2.0804999999999997E-2</v>
      </c>
      <c r="S204" s="154">
        <v>0</v>
      </c>
      <c r="T204" s="155">
        <f>S204*H204</f>
        <v>0</v>
      </c>
      <c r="U204" s="29"/>
      <c r="V204" s="2" t="s">
        <v>2179</v>
      </c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332</v>
      </c>
      <c r="AT204" s="156" t="s">
        <v>328</v>
      </c>
      <c r="AU204" s="156" t="s">
        <v>79</v>
      </c>
      <c r="AY204" s="17" t="s">
        <v>208</v>
      </c>
      <c r="BE204" s="157">
        <f>IF(N204="základní",J204,0)</f>
        <v>6650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77</v>
      </c>
      <c r="BK204" s="157">
        <f>ROUND(I204*H204,2)</f>
        <v>6650</v>
      </c>
      <c r="BL204" s="17" t="s">
        <v>278</v>
      </c>
      <c r="BM204" s="156" t="s">
        <v>999</v>
      </c>
    </row>
    <row r="205" spans="1:65" s="2" customFormat="1" ht="16.5" customHeight="1">
      <c r="A205" s="29"/>
      <c r="B205" s="145"/>
      <c r="C205" s="146" t="s">
        <v>478</v>
      </c>
      <c r="D205" s="146" t="s">
        <v>211</v>
      </c>
      <c r="E205" s="147" t="s">
        <v>1000</v>
      </c>
      <c r="F205" s="148" t="s">
        <v>1001</v>
      </c>
      <c r="G205" s="149" t="s">
        <v>848</v>
      </c>
      <c r="H205" s="150">
        <v>4.75</v>
      </c>
      <c r="I205" s="151">
        <v>2250</v>
      </c>
      <c r="J205" s="151">
        <f>ROUND(I205*H205,2)</f>
        <v>10687.5</v>
      </c>
      <c r="K205" s="148" t="s">
        <v>1</v>
      </c>
      <c r="L205" s="30"/>
      <c r="M205" s="152" t="s">
        <v>1</v>
      </c>
      <c r="N205" s="153" t="s">
        <v>35</v>
      </c>
      <c r="O205" s="154">
        <v>0.5</v>
      </c>
      <c r="P205" s="154">
        <f>O205*H205</f>
        <v>2.375</v>
      </c>
      <c r="Q205" s="154">
        <v>1.58E-3</v>
      </c>
      <c r="R205" s="154">
        <f>Q205*H205</f>
        <v>7.5050000000000004E-3</v>
      </c>
      <c r="S205" s="154">
        <v>0</v>
      </c>
      <c r="T205" s="155">
        <f>S205*H205</f>
        <v>0</v>
      </c>
      <c r="U205" s="29"/>
      <c r="V205" s="2" t="s">
        <v>2181</v>
      </c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278</v>
      </c>
      <c r="AT205" s="156" t="s">
        <v>211</v>
      </c>
      <c r="AU205" s="156" t="s">
        <v>79</v>
      </c>
      <c r="AY205" s="17" t="s">
        <v>208</v>
      </c>
      <c r="BE205" s="157">
        <f>IF(N205="základní",J205,0)</f>
        <v>10687.5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77</v>
      </c>
      <c r="BK205" s="157">
        <f>ROUND(I205*H205,2)</f>
        <v>10687.5</v>
      </c>
      <c r="BL205" s="17" t="s">
        <v>278</v>
      </c>
      <c r="BM205" s="156" t="s">
        <v>1002</v>
      </c>
    </row>
    <row r="206" spans="1:65" s="13" customFormat="1">
      <c r="B206" s="158"/>
      <c r="D206" s="159" t="s">
        <v>218</v>
      </c>
      <c r="E206" s="160" t="s">
        <v>1</v>
      </c>
      <c r="F206" s="161" t="s">
        <v>1003</v>
      </c>
      <c r="H206" s="162">
        <v>4.75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218</v>
      </c>
      <c r="AU206" s="160" t="s">
        <v>79</v>
      </c>
      <c r="AV206" s="13" t="s">
        <v>79</v>
      </c>
      <c r="AW206" s="13" t="s">
        <v>27</v>
      </c>
      <c r="AX206" s="13" t="s">
        <v>77</v>
      </c>
      <c r="AY206" s="160" t="s">
        <v>208</v>
      </c>
    </row>
    <row r="207" spans="1:65" s="2" customFormat="1" ht="16.5" customHeight="1">
      <c r="A207" s="29"/>
      <c r="B207" s="145"/>
      <c r="C207" s="146" t="s">
        <v>601</v>
      </c>
      <c r="D207" s="146" t="s">
        <v>211</v>
      </c>
      <c r="E207" s="147" t="s">
        <v>1004</v>
      </c>
      <c r="F207" s="148" t="s">
        <v>1005</v>
      </c>
      <c r="G207" s="149" t="s">
        <v>848</v>
      </c>
      <c r="H207" s="150">
        <v>4.75</v>
      </c>
      <c r="I207" s="151">
        <v>4640</v>
      </c>
      <c r="J207" s="151">
        <f>ROUND(I207*H207,2)</f>
        <v>22040</v>
      </c>
      <c r="K207" s="148" t="s">
        <v>331</v>
      </c>
      <c r="L207" s="30"/>
      <c r="M207" s="152" t="s">
        <v>1</v>
      </c>
      <c r="N207" s="153" t="s">
        <v>35</v>
      </c>
      <c r="O207" s="154">
        <v>0.9</v>
      </c>
      <c r="P207" s="154">
        <f>O207*H207</f>
        <v>4.2750000000000004</v>
      </c>
      <c r="Q207" s="154">
        <v>1.3820000000000001E-2</v>
      </c>
      <c r="R207" s="154">
        <f>Q207*H207</f>
        <v>6.5645000000000009E-2</v>
      </c>
      <c r="S207" s="154">
        <v>0</v>
      </c>
      <c r="T207" s="15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278</v>
      </c>
      <c r="AT207" s="156" t="s">
        <v>211</v>
      </c>
      <c r="AU207" s="156" t="s">
        <v>79</v>
      </c>
      <c r="AY207" s="17" t="s">
        <v>208</v>
      </c>
      <c r="BE207" s="157">
        <f>IF(N207="základní",J207,0)</f>
        <v>22040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7" t="s">
        <v>77</v>
      </c>
      <c r="BK207" s="157">
        <f>ROUND(I207*H207,2)</f>
        <v>22040</v>
      </c>
      <c r="BL207" s="17" t="s">
        <v>278</v>
      </c>
      <c r="BM207" s="156" t="s">
        <v>1006</v>
      </c>
    </row>
    <row r="208" spans="1:65" s="2" customFormat="1" ht="16.5" customHeight="1">
      <c r="A208" s="29"/>
      <c r="B208" s="145"/>
      <c r="C208" s="146" t="s">
        <v>692</v>
      </c>
      <c r="D208" s="146" t="s">
        <v>211</v>
      </c>
      <c r="E208" s="147" t="s">
        <v>1007</v>
      </c>
      <c r="F208" s="148" t="s">
        <v>1008</v>
      </c>
      <c r="G208" s="149" t="s">
        <v>848</v>
      </c>
      <c r="H208" s="150">
        <v>2.85</v>
      </c>
      <c r="I208" s="151">
        <v>1800</v>
      </c>
      <c r="J208" s="151">
        <f>ROUND(I208*H208,2)</f>
        <v>5130</v>
      </c>
      <c r="K208" s="148" t="s">
        <v>331</v>
      </c>
      <c r="L208" s="30"/>
      <c r="M208" s="152" t="s">
        <v>1</v>
      </c>
      <c r="N208" s="153" t="s">
        <v>35</v>
      </c>
      <c r="O208" s="154">
        <v>1.1000000000000001</v>
      </c>
      <c r="P208" s="154">
        <f>O208*H208</f>
        <v>3.1350000000000002</v>
      </c>
      <c r="Q208" s="154">
        <v>1.197E-2</v>
      </c>
      <c r="R208" s="154">
        <f>Q208*H208</f>
        <v>3.4114499999999999E-2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278</v>
      </c>
      <c r="AT208" s="156" t="s">
        <v>211</v>
      </c>
      <c r="AU208" s="156" t="s">
        <v>79</v>
      </c>
      <c r="AY208" s="17" t="s">
        <v>208</v>
      </c>
      <c r="BE208" s="157">
        <f>IF(N208="základní",J208,0)</f>
        <v>5130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77</v>
      </c>
      <c r="BK208" s="157">
        <f>ROUND(I208*H208,2)</f>
        <v>5130</v>
      </c>
      <c r="BL208" s="17" t="s">
        <v>278</v>
      </c>
      <c r="BM208" s="156" t="s">
        <v>1009</v>
      </c>
    </row>
    <row r="209" spans="1:65" s="13" customFormat="1">
      <c r="B209" s="158"/>
      <c r="D209" s="159" t="s">
        <v>218</v>
      </c>
      <c r="E209" s="160" t="s">
        <v>1</v>
      </c>
      <c r="F209" s="161" t="s">
        <v>1010</v>
      </c>
      <c r="H209" s="162">
        <v>2.85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218</v>
      </c>
      <c r="AU209" s="160" t="s">
        <v>79</v>
      </c>
      <c r="AV209" s="13" t="s">
        <v>79</v>
      </c>
      <c r="AW209" s="13" t="s">
        <v>27</v>
      </c>
      <c r="AX209" s="13" t="s">
        <v>77</v>
      </c>
      <c r="AY209" s="160" t="s">
        <v>208</v>
      </c>
    </row>
    <row r="210" spans="1:65" s="2" customFormat="1" ht="16.5" customHeight="1">
      <c r="A210" s="29"/>
      <c r="B210" s="145"/>
      <c r="C210" s="146" t="s">
        <v>697</v>
      </c>
      <c r="D210" s="146" t="s">
        <v>211</v>
      </c>
      <c r="E210" s="147" t="s">
        <v>1011</v>
      </c>
      <c r="F210" s="148" t="s">
        <v>1012</v>
      </c>
      <c r="G210" s="149" t="s">
        <v>848</v>
      </c>
      <c r="H210" s="150">
        <v>7.6</v>
      </c>
      <c r="I210" s="151">
        <v>2000</v>
      </c>
      <c r="J210" s="151">
        <f>ROUND(I210*H210,2)</f>
        <v>15200</v>
      </c>
      <c r="K210" s="148" t="s">
        <v>1</v>
      </c>
      <c r="L210" s="30"/>
      <c r="M210" s="152" t="s">
        <v>1</v>
      </c>
      <c r="N210" s="153" t="s">
        <v>35</v>
      </c>
      <c r="O210" s="154">
        <v>0</v>
      </c>
      <c r="P210" s="154">
        <f>O210*H210</f>
        <v>0</v>
      </c>
      <c r="Q210" s="154">
        <v>1.525E-2</v>
      </c>
      <c r="R210" s="154">
        <f>Q210*H210</f>
        <v>0.11589999999999999</v>
      </c>
      <c r="S210" s="154">
        <v>0</v>
      </c>
      <c r="T210" s="15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278</v>
      </c>
      <c r="AT210" s="156" t="s">
        <v>211</v>
      </c>
      <c r="AU210" s="156" t="s">
        <v>79</v>
      </c>
      <c r="AY210" s="17" t="s">
        <v>208</v>
      </c>
      <c r="BE210" s="157">
        <f>IF(N210="základní",J210,0)</f>
        <v>15200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77</v>
      </c>
      <c r="BK210" s="157">
        <f>ROUND(I210*H210,2)</f>
        <v>15200</v>
      </c>
      <c r="BL210" s="17" t="s">
        <v>278</v>
      </c>
      <c r="BM210" s="156" t="s">
        <v>1013</v>
      </c>
    </row>
    <row r="211" spans="1:65" s="13" customFormat="1">
      <c r="B211" s="158"/>
      <c r="D211" s="159" t="s">
        <v>218</v>
      </c>
      <c r="E211" s="160" t="s">
        <v>1</v>
      </c>
      <c r="F211" s="161" t="s">
        <v>1014</v>
      </c>
      <c r="H211" s="162">
        <v>-0.95</v>
      </c>
      <c r="L211" s="158"/>
      <c r="M211" s="163"/>
      <c r="N211" s="164"/>
      <c r="O211" s="164"/>
      <c r="P211" s="164"/>
      <c r="Q211" s="164"/>
      <c r="R211" s="164"/>
      <c r="S211" s="164"/>
      <c r="T211" s="165"/>
      <c r="AT211" s="160" t="s">
        <v>218</v>
      </c>
      <c r="AU211" s="160" t="s">
        <v>79</v>
      </c>
      <c r="AV211" s="13" t="s">
        <v>79</v>
      </c>
      <c r="AW211" s="13" t="s">
        <v>27</v>
      </c>
      <c r="AX211" s="13" t="s">
        <v>70</v>
      </c>
      <c r="AY211" s="160" t="s">
        <v>208</v>
      </c>
    </row>
    <row r="212" spans="1:65" s="13" customFormat="1">
      <c r="B212" s="158"/>
      <c r="D212" s="159" t="s">
        <v>218</v>
      </c>
      <c r="E212" s="160" t="s">
        <v>1</v>
      </c>
      <c r="F212" s="161" t="s">
        <v>1015</v>
      </c>
      <c r="H212" s="162">
        <v>8.5500000000000007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218</v>
      </c>
      <c r="AU212" s="160" t="s">
        <v>79</v>
      </c>
      <c r="AV212" s="13" t="s">
        <v>79</v>
      </c>
      <c r="AW212" s="13" t="s">
        <v>27</v>
      </c>
      <c r="AX212" s="13" t="s">
        <v>70</v>
      </c>
      <c r="AY212" s="160" t="s">
        <v>208</v>
      </c>
    </row>
    <row r="213" spans="1:65" s="14" customFormat="1">
      <c r="B213" s="166"/>
      <c r="D213" s="159" t="s">
        <v>218</v>
      </c>
      <c r="E213" s="167" t="s">
        <v>1</v>
      </c>
      <c r="F213" s="168" t="s">
        <v>283</v>
      </c>
      <c r="H213" s="169">
        <v>7.6000000000000005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7" t="s">
        <v>218</v>
      </c>
      <c r="AU213" s="167" t="s">
        <v>79</v>
      </c>
      <c r="AV213" s="14" t="s">
        <v>216</v>
      </c>
      <c r="AW213" s="14" t="s">
        <v>27</v>
      </c>
      <c r="AX213" s="14" t="s">
        <v>77</v>
      </c>
      <c r="AY213" s="167" t="s">
        <v>208</v>
      </c>
    </row>
    <row r="214" spans="1:65" s="2" customFormat="1" ht="16.5" customHeight="1">
      <c r="A214" s="29"/>
      <c r="B214" s="145"/>
      <c r="C214" s="146" t="s">
        <v>332</v>
      </c>
      <c r="D214" s="146" t="s">
        <v>211</v>
      </c>
      <c r="E214" s="147" t="s">
        <v>1016</v>
      </c>
      <c r="F214" s="148" t="s">
        <v>1017</v>
      </c>
      <c r="G214" s="149" t="s">
        <v>848</v>
      </c>
      <c r="H214" s="150">
        <v>0.95</v>
      </c>
      <c r="I214" s="151">
        <v>4000</v>
      </c>
      <c r="J214" s="151">
        <f>ROUND(I214*H214,2)</f>
        <v>3800</v>
      </c>
      <c r="K214" s="148" t="s">
        <v>331</v>
      </c>
      <c r="L214" s="30"/>
      <c r="M214" s="152" t="s">
        <v>1</v>
      </c>
      <c r="N214" s="153" t="s">
        <v>35</v>
      </c>
      <c r="O214" s="154">
        <v>2.54</v>
      </c>
      <c r="P214" s="154">
        <f>O214*H214</f>
        <v>2.4129999999999998</v>
      </c>
      <c r="Q214" s="154">
        <v>1.383E-2</v>
      </c>
      <c r="R214" s="154">
        <f>Q214*H214</f>
        <v>1.3138499999999999E-2</v>
      </c>
      <c r="S214" s="154">
        <v>0</v>
      </c>
      <c r="T214" s="155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278</v>
      </c>
      <c r="AT214" s="156" t="s">
        <v>211</v>
      </c>
      <c r="AU214" s="156" t="s">
        <v>79</v>
      </c>
      <c r="AY214" s="17" t="s">
        <v>208</v>
      </c>
      <c r="BE214" s="157">
        <f>IF(N214="základní",J214,0)</f>
        <v>3800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7" t="s">
        <v>77</v>
      </c>
      <c r="BK214" s="157">
        <f>ROUND(I214*H214,2)</f>
        <v>3800</v>
      </c>
      <c r="BL214" s="17" t="s">
        <v>278</v>
      </c>
      <c r="BM214" s="156" t="s">
        <v>1018</v>
      </c>
    </row>
    <row r="215" spans="1:65" s="2" customFormat="1" ht="21.75" customHeight="1">
      <c r="A215" s="29"/>
      <c r="B215" s="145"/>
      <c r="C215" s="146" t="s">
        <v>701</v>
      </c>
      <c r="D215" s="146" t="s">
        <v>211</v>
      </c>
      <c r="E215" s="147" t="s">
        <v>1019</v>
      </c>
      <c r="F215" s="148" t="s">
        <v>1020</v>
      </c>
      <c r="G215" s="149" t="s">
        <v>848</v>
      </c>
      <c r="H215" s="150">
        <v>0.95</v>
      </c>
      <c r="I215" s="151">
        <v>9830</v>
      </c>
      <c r="J215" s="151">
        <f>ROUND(I215*H215,2)</f>
        <v>9338.5</v>
      </c>
      <c r="K215" s="148" t="s">
        <v>331</v>
      </c>
      <c r="L215" s="30"/>
      <c r="M215" s="152" t="s">
        <v>1</v>
      </c>
      <c r="N215" s="153" t="s">
        <v>35</v>
      </c>
      <c r="O215" s="154">
        <v>4.37</v>
      </c>
      <c r="P215" s="154">
        <f>O215*H215</f>
        <v>4.1514999999999995</v>
      </c>
      <c r="Q215" s="154">
        <v>3.6459999999999999E-2</v>
      </c>
      <c r="R215" s="154">
        <f>Q215*H215</f>
        <v>3.4637000000000001E-2</v>
      </c>
      <c r="S215" s="154">
        <v>0</v>
      </c>
      <c r="T215" s="155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6" t="s">
        <v>278</v>
      </c>
      <c r="AT215" s="156" t="s">
        <v>211</v>
      </c>
      <c r="AU215" s="156" t="s">
        <v>79</v>
      </c>
      <c r="AY215" s="17" t="s">
        <v>208</v>
      </c>
      <c r="BE215" s="157">
        <f>IF(N215="základní",J215,0)</f>
        <v>9338.5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77</v>
      </c>
      <c r="BK215" s="157">
        <f>ROUND(I215*H215,2)</f>
        <v>9338.5</v>
      </c>
      <c r="BL215" s="17" t="s">
        <v>278</v>
      </c>
      <c r="BM215" s="156" t="s">
        <v>1021</v>
      </c>
    </row>
    <row r="216" spans="1:65" s="2" customFormat="1" ht="16.5" customHeight="1">
      <c r="A216" s="29"/>
      <c r="B216" s="145"/>
      <c r="C216" s="146" t="s">
        <v>704</v>
      </c>
      <c r="D216" s="146" t="s">
        <v>211</v>
      </c>
      <c r="E216" s="147" t="s">
        <v>1022</v>
      </c>
      <c r="F216" s="148" t="s">
        <v>1023</v>
      </c>
      <c r="G216" s="149" t="s">
        <v>848</v>
      </c>
      <c r="H216" s="150">
        <v>1.9</v>
      </c>
      <c r="I216" s="151">
        <v>1020</v>
      </c>
      <c r="J216" s="151">
        <f>ROUND(I216*H216,2)</f>
        <v>1938</v>
      </c>
      <c r="K216" s="148" t="s">
        <v>331</v>
      </c>
      <c r="L216" s="30"/>
      <c r="M216" s="152" t="s">
        <v>1</v>
      </c>
      <c r="N216" s="153" t="s">
        <v>35</v>
      </c>
      <c r="O216" s="154">
        <v>0.25</v>
      </c>
      <c r="P216" s="154">
        <f>O216*H216</f>
        <v>0.47499999999999998</v>
      </c>
      <c r="Q216" s="154">
        <v>8.4999999999999995E-4</v>
      </c>
      <c r="R216" s="154">
        <f>Q216*H216</f>
        <v>1.6149999999999999E-3</v>
      </c>
      <c r="S216" s="154">
        <v>0</v>
      </c>
      <c r="T216" s="155">
        <f>S216*H216</f>
        <v>0</v>
      </c>
      <c r="U216" s="29"/>
      <c r="V216" s="2" t="s">
        <v>2183</v>
      </c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278</v>
      </c>
      <c r="AT216" s="156" t="s">
        <v>211</v>
      </c>
      <c r="AU216" s="156" t="s">
        <v>79</v>
      </c>
      <c r="AY216" s="17" t="s">
        <v>208</v>
      </c>
      <c r="BE216" s="157">
        <f>IF(N216="základní",J216,0)</f>
        <v>1938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77</v>
      </c>
      <c r="BK216" s="157">
        <f>ROUND(I216*H216,2)</f>
        <v>1938</v>
      </c>
      <c r="BL216" s="17" t="s">
        <v>278</v>
      </c>
      <c r="BM216" s="156" t="s">
        <v>1024</v>
      </c>
    </row>
    <row r="217" spans="1:65" s="2" customFormat="1" ht="16.5" customHeight="1">
      <c r="A217" s="29"/>
      <c r="B217" s="145"/>
      <c r="C217" s="146" t="s">
        <v>1025</v>
      </c>
      <c r="D217" s="146" t="s">
        <v>211</v>
      </c>
      <c r="E217" s="147" t="s">
        <v>1026</v>
      </c>
      <c r="F217" s="148" t="s">
        <v>1027</v>
      </c>
      <c r="G217" s="149" t="s">
        <v>848</v>
      </c>
      <c r="H217" s="150">
        <v>3.8</v>
      </c>
      <c r="I217" s="151">
        <v>937</v>
      </c>
      <c r="J217" s="151">
        <f>ROUND(I217*H217,2)</f>
        <v>3560.6</v>
      </c>
      <c r="K217" s="148" t="s">
        <v>331</v>
      </c>
      <c r="L217" s="30"/>
      <c r="M217" s="152" t="s">
        <v>1</v>
      </c>
      <c r="N217" s="153" t="s">
        <v>35</v>
      </c>
      <c r="O217" s="154">
        <v>1.5</v>
      </c>
      <c r="P217" s="154">
        <f>O217*H217</f>
        <v>5.6999999999999993</v>
      </c>
      <c r="Q217" s="154">
        <v>6.4000000000000005E-4</v>
      </c>
      <c r="R217" s="154">
        <f>Q217*H217</f>
        <v>2.4320000000000001E-3</v>
      </c>
      <c r="S217" s="154">
        <v>0</v>
      </c>
      <c r="T217" s="155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278</v>
      </c>
      <c r="AT217" s="156" t="s">
        <v>211</v>
      </c>
      <c r="AU217" s="156" t="s">
        <v>79</v>
      </c>
      <c r="AY217" s="17" t="s">
        <v>208</v>
      </c>
      <c r="BE217" s="157">
        <f>IF(N217="základní",J217,0)</f>
        <v>3560.6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7" t="s">
        <v>77</v>
      </c>
      <c r="BK217" s="157">
        <f>ROUND(I217*H217,2)</f>
        <v>3560.6</v>
      </c>
      <c r="BL217" s="17" t="s">
        <v>278</v>
      </c>
      <c r="BM217" s="156" t="s">
        <v>1028</v>
      </c>
    </row>
    <row r="218" spans="1:65" s="13" customFormat="1">
      <c r="B218" s="158"/>
      <c r="D218" s="159" t="s">
        <v>218</v>
      </c>
      <c r="E218" s="160" t="s">
        <v>1</v>
      </c>
      <c r="F218" s="161" t="s">
        <v>1029</v>
      </c>
      <c r="H218" s="162">
        <v>3.8</v>
      </c>
      <c r="L218" s="158"/>
      <c r="M218" s="163"/>
      <c r="N218" s="164"/>
      <c r="O218" s="164"/>
      <c r="P218" s="164"/>
      <c r="Q218" s="164"/>
      <c r="R218" s="164"/>
      <c r="S218" s="164"/>
      <c r="T218" s="165"/>
      <c r="AT218" s="160" t="s">
        <v>218</v>
      </c>
      <c r="AU218" s="160" t="s">
        <v>79</v>
      </c>
      <c r="AV218" s="13" t="s">
        <v>79</v>
      </c>
      <c r="AW218" s="13" t="s">
        <v>27</v>
      </c>
      <c r="AX218" s="13" t="s">
        <v>77</v>
      </c>
      <c r="AY218" s="160" t="s">
        <v>208</v>
      </c>
    </row>
    <row r="219" spans="1:65" s="2" customFormat="1" ht="16.5" customHeight="1">
      <c r="A219" s="29"/>
      <c r="B219" s="145"/>
      <c r="C219" s="176" t="s">
        <v>1030</v>
      </c>
      <c r="D219" s="176" t="s">
        <v>328</v>
      </c>
      <c r="E219" s="177" t="s">
        <v>1031</v>
      </c>
      <c r="F219" s="178" t="s">
        <v>1032</v>
      </c>
      <c r="G219" s="179" t="s">
        <v>452</v>
      </c>
      <c r="H219" s="180">
        <v>3.8</v>
      </c>
      <c r="I219" s="181">
        <v>3600</v>
      </c>
      <c r="J219" s="181">
        <f>ROUND(I219*H219,2)</f>
        <v>13680</v>
      </c>
      <c r="K219" s="178" t="s">
        <v>331</v>
      </c>
      <c r="L219" s="182"/>
      <c r="M219" s="183" t="s">
        <v>1</v>
      </c>
      <c r="N219" s="184" t="s">
        <v>35</v>
      </c>
      <c r="O219" s="154">
        <v>0</v>
      </c>
      <c r="P219" s="154">
        <f>O219*H219</f>
        <v>0</v>
      </c>
      <c r="Q219" s="154">
        <v>3.6900000000000001E-3</v>
      </c>
      <c r="R219" s="154">
        <f>Q219*H219</f>
        <v>1.4022E-2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332</v>
      </c>
      <c r="AT219" s="156" t="s">
        <v>328</v>
      </c>
      <c r="AU219" s="156" t="s">
        <v>79</v>
      </c>
      <c r="AY219" s="17" t="s">
        <v>208</v>
      </c>
      <c r="BE219" s="157">
        <f>IF(N219="základní",J219,0)</f>
        <v>13680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77</v>
      </c>
      <c r="BK219" s="157">
        <f>ROUND(I219*H219,2)</f>
        <v>13680</v>
      </c>
      <c r="BL219" s="17" t="s">
        <v>278</v>
      </c>
      <c r="BM219" s="156" t="s">
        <v>1033</v>
      </c>
    </row>
    <row r="220" spans="1:65" s="2" customFormat="1" ht="16.5" customHeight="1">
      <c r="A220" s="29"/>
      <c r="B220" s="145"/>
      <c r="C220" s="146" t="s">
        <v>1034</v>
      </c>
      <c r="D220" s="146" t="s">
        <v>211</v>
      </c>
      <c r="E220" s="147" t="s">
        <v>1035</v>
      </c>
      <c r="F220" s="148" t="s">
        <v>1036</v>
      </c>
      <c r="G220" s="149" t="s">
        <v>452</v>
      </c>
      <c r="H220" s="150">
        <v>10.45</v>
      </c>
      <c r="I220" s="151">
        <v>203</v>
      </c>
      <c r="J220" s="151">
        <f>ROUND(I220*H220,2)</f>
        <v>2121.35</v>
      </c>
      <c r="K220" s="148" t="s">
        <v>331</v>
      </c>
      <c r="L220" s="30"/>
      <c r="M220" s="152" t="s">
        <v>1</v>
      </c>
      <c r="N220" s="153" t="s">
        <v>35</v>
      </c>
      <c r="O220" s="154">
        <v>0.3</v>
      </c>
      <c r="P220" s="154">
        <f>O220*H220</f>
        <v>3.1349999999999998</v>
      </c>
      <c r="Q220" s="154">
        <v>1.6000000000000001E-4</v>
      </c>
      <c r="R220" s="154">
        <f>Q220*H220</f>
        <v>1.6720000000000001E-3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278</v>
      </c>
      <c r="AT220" s="156" t="s">
        <v>211</v>
      </c>
      <c r="AU220" s="156" t="s">
        <v>79</v>
      </c>
      <c r="AY220" s="17" t="s">
        <v>208</v>
      </c>
      <c r="BE220" s="157">
        <f>IF(N220="základní",J220,0)</f>
        <v>2121.35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77</v>
      </c>
      <c r="BK220" s="157">
        <f>ROUND(I220*H220,2)</f>
        <v>2121.35</v>
      </c>
      <c r="BL220" s="17" t="s">
        <v>278</v>
      </c>
      <c r="BM220" s="156" t="s">
        <v>1037</v>
      </c>
    </row>
    <row r="221" spans="1:65" s="13" customFormat="1">
      <c r="B221" s="158"/>
      <c r="D221" s="159" t="s">
        <v>218</v>
      </c>
      <c r="E221" s="160" t="s">
        <v>1</v>
      </c>
      <c r="F221" s="161" t="s">
        <v>1038</v>
      </c>
      <c r="H221" s="162">
        <v>10.45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218</v>
      </c>
      <c r="AU221" s="160" t="s">
        <v>79</v>
      </c>
      <c r="AV221" s="13" t="s">
        <v>79</v>
      </c>
      <c r="AW221" s="13" t="s">
        <v>27</v>
      </c>
      <c r="AX221" s="13" t="s">
        <v>77</v>
      </c>
      <c r="AY221" s="160" t="s">
        <v>208</v>
      </c>
    </row>
    <row r="222" spans="1:65" s="2" customFormat="1" ht="16.5" customHeight="1">
      <c r="A222" s="29"/>
      <c r="B222" s="145"/>
      <c r="C222" s="176" t="s">
        <v>1039</v>
      </c>
      <c r="D222" s="176" t="s">
        <v>328</v>
      </c>
      <c r="E222" s="177" t="s">
        <v>1040</v>
      </c>
      <c r="F222" s="178" t="s">
        <v>1041</v>
      </c>
      <c r="G222" s="179" t="s">
        <v>452</v>
      </c>
      <c r="H222" s="180">
        <v>10.45</v>
      </c>
      <c r="I222" s="181">
        <v>2300</v>
      </c>
      <c r="J222" s="181">
        <f>ROUND(I222*H222,2)</f>
        <v>24035</v>
      </c>
      <c r="K222" s="178" t="s">
        <v>331</v>
      </c>
      <c r="L222" s="182"/>
      <c r="M222" s="183" t="s">
        <v>1</v>
      </c>
      <c r="N222" s="184" t="s">
        <v>35</v>
      </c>
      <c r="O222" s="154">
        <v>0</v>
      </c>
      <c r="P222" s="154">
        <f>O222*H222</f>
        <v>0</v>
      </c>
      <c r="Q222" s="154">
        <v>2E-3</v>
      </c>
      <c r="R222" s="154">
        <f>Q222*H222</f>
        <v>2.0899999999999998E-2</v>
      </c>
      <c r="S222" s="154">
        <v>0</v>
      </c>
      <c r="T222" s="15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332</v>
      </c>
      <c r="AT222" s="156" t="s">
        <v>328</v>
      </c>
      <c r="AU222" s="156" t="s">
        <v>79</v>
      </c>
      <c r="AY222" s="17" t="s">
        <v>208</v>
      </c>
      <c r="BE222" s="157">
        <f>IF(N222="základní",J222,0)</f>
        <v>24035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77</v>
      </c>
      <c r="BK222" s="157">
        <f>ROUND(I222*H222,2)</f>
        <v>24035</v>
      </c>
      <c r="BL222" s="17" t="s">
        <v>278</v>
      </c>
      <c r="BM222" s="156" t="s">
        <v>1042</v>
      </c>
    </row>
    <row r="223" spans="1:65" s="2" customFormat="1" ht="16.5" customHeight="1">
      <c r="A223" s="29"/>
      <c r="B223" s="145"/>
      <c r="C223" s="146" t="s">
        <v>1043</v>
      </c>
      <c r="D223" s="146" t="s">
        <v>211</v>
      </c>
      <c r="E223" s="147" t="s">
        <v>1044</v>
      </c>
      <c r="F223" s="148" t="s">
        <v>1045</v>
      </c>
      <c r="G223" s="149" t="s">
        <v>848</v>
      </c>
      <c r="H223" s="150">
        <v>3.8</v>
      </c>
      <c r="I223" s="151">
        <v>3980</v>
      </c>
      <c r="J223" s="151">
        <f>ROUND(I223*H223,2)</f>
        <v>15124</v>
      </c>
      <c r="K223" s="148" t="s">
        <v>331</v>
      </c>
      <c r="L223" s="30"/>
      <c r="M223" s="152" t="s">
        <v>1</v>
      </c>
      <c r="N223" s="153" t="s">
        <v>35</v>
      </c>
      <c r="O223" s="154">
        <v>0.4</v>
      </c>
      <c r="P223" s="154">
        <f>O223*H223</f>
        <v>1.52</v>
      </c>
      <c r="Q223" s="154">
        <v>1.8400000000000001E-3</v>
      </c>
      <c r="R223" s="154">
        <f>Q223*H223</f>
        <v>6.992E-3</v>
      </c>
      <c r="S223" s="154">
        <v>0</v>
      </c>
      <c r="T223" s="15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278</v>
      </c>
      <c r="AT223" s="156" t="s">
        <v>211</v>
      </c>
      <c r="AU223" s="156" t="s">
        <v>79</v>
      </c>
      <c r="AY223" s="17" t="s">
        <v>208</v>
      </c>
      <c r="BE223" s="157">
        <f>IF(N223="základní",J223,0)</f>
        <v>15124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77</v>
      </c>
      <c r="BK223" s="157">
        <f>ROUND(I223*H223,2)</f>
        <v>15124</v>
      </c>
      <c r="BL223" s="17" t="s">
        <v>278</v>
      </c>
      <c r="BM223" s="156" t="s">
        <v>1046</v>
      </c>
    </row>
    <row r="224" spans="1:65" s="13" customFormat="1">
      <c r="B224" s="158"/>
      <c r="D224" s="159" t="s">
        <v>218</v>
      </c>
      <c r="E224" s="160" t="s">
        <v>1</v>
      </c>
      <c r="F224" s="161" t="s">
        <v>1047</v>
      </c>
      <c r="H224" s="162">
        <v>3.8</v>
      </c>
      <c r="L224" s="158"/>
      <c r="M224" s="163"/>
      <c r="N224" s="164"/>
      <c r="O224" s="164"/>
      <c r="P224" s="164"/>
      <c r="Q224" s="164"/>
      <c r="R224" s="164"/>
      <c r="S224" s="164"/>
      <c r="T224" s="165"/>
      <c r="AT224" s="160" t="s">
        <v>218</v>
      </c>
      <c r="AU224" s="160" t="s">
        <v>79</v>
      </c>
      <c r="AV224" s="13" t="s">
        <v>79</v>
      </c>
      <c r="AW224" s="13" t="s">
        <v>27</v>
      </c>
      <c r="AX224" s="13" t="s">
        <v>77</v>
      </c>
      <c r="AY224" s="160" t="s">
        <v>208</v>
      </c>
    </row>
    <row r="225" spans="1:65" s="2" customFormat="1" ht="16.5" customHeight="1">
      <c r="A225" s="29"/>
      <c r="B225" s="145"/>
      <c r="C225" s="146" t="s">
        <v>1048</v>
      </c>
      <c r="D225" s="146" t="s">
        <v>211</v>
      </c>
      <c r="E225" s="147" t="s">
        <v>1049</v>
      </c>
      <c r="F225" s="148" t="s">
        <v>1050</v>
      </c>
      <c r="G225" s="149" t="s">
        <v>848</v>
      </c>
      <c r="H225" s="150">
        <v>0.95</v>
      </c>
      <c r="I225" s="151">
        <v>4600</v>
      </c>
      <c r="J225" s="151">
        <f>ROUND(I225*H225,2)</f>
        <v>4370</v>
      </c>
      <c r="K225" s="148" t="s">
        <v>1</v>
      </c>
      <c r="L225" s="30"/>
      <c r="M225" s="152" t="s">
        <v>1</v>
      </c>
      <c r="N225" s="153" t="s">
        <v>35</v>
      </c>
      <c r="O225" s="154">
        <v>0</v>
      </c>
      <c r="P225" s="154">
        <f>O225*H225</f>
        <v>0</v>
      </c>
      <c r="Q225" s="154">
        <v>1.8400000000000001E-3</v>
      </c>
      <c r="R225" s="154">
        <f>Q225*H225</f>
        <v>1.748E-3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278</v>
      </c>
      <c r="AT225" s="156" t="s">
        <v>211</v>
      </c>
      <c r="AU225" s="156" t="s">
        <v>79</v>
      </c>
      <c r="AY225" s="17" t="s">
        <v>208</v>
      </c>
      <c r="BE225" s="157">
        <f>IF(N225="základní",J225,0)</f>
        <v>4370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77</v>
      </c>
      <c r="BK225" s="157">
        <f>ROUND(I225*H225,2)</f>
        <v>4370</v>
      </c>
      <c r="BL225" s="17" t="s">
        <v>278</v>
      </c>
      <c r="BM225" s="156" t="s">
        <v>1051</v>
      </c>
    </row>
    <row r="226" spans="1:65" s="13" customFormat="1">
      <c r="B226" s="158"/>
      <c r="D226" s="159" t="s">
        <v>218</v>
      </c>
      <c r="E226" s="160" t="s">
        <v>1</v>
      </c>
      <c r="F226" s="161" t="s">
        <v>1052</v>
      </c>
      <c r="H226" s="162">
        <v>-0.95</v>
      </c>
      <c r="L226" s="158"/>
      <c r="M226" s="163"/>
      <c r="N226" s="164"/>
      <c r="O226" s="164"/>
      <c r="P226" s="164"/>
      <c r="Q226" s="164"/>
      <c r="R226" s="164"/>
      <c r="S226" s="164"/>
      <c r="T226" s="165"/>
      <c r="AT226" s="160" t="s">
        <v>218</v>
      </c>
      <c r="AU226" s="160" t="s">
        <v>79</v>
      </c>
      <c r="AV226" s="13" t="s">
        <v>79</v>
      </c>
      <c r="AW226" s="13" t="s">
        <v>27</v>
      </c>
      <c r="AX226" s="13" t="s">
        <v>70</v>
      </c>
      <c r="AY226" s="160" t="s">
        <v>208</v>
      </c>
    </row>
    <row r="227" spans="1:65" s="13" customFormat="1">
      <c r="B227" s="158"/>
      <c r="D227" s="159" t="s">
        <v>218</v>
      </c>
      <c r="E227" s="160" t="s">
        <v>1</v>
      </c>
      <c r="F227" s="161" t="s">
        <v>837</v>
      </c>
      <c r="H227" s="162">
        <v>1.9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218</v>
      </c>
      <c r="AU227" s="160" t="s">
        <v>79</v>
      </c>
      <c r="AV227" s="13" t="s">
        <v>79</v>
      </c>
      <c r="AW227" s="13" t="s">
        <v>27</v>
      </c>
      <c r="AX227" s="13" t="s">
        <v>70</v>
      </c>
      <c r="AY227" s="160" t="s">
        <v>208</v>
      </c>
    </row>
    <row r="228" spans="1:65" s="14" customFormat="1">
      <c r="B228" s="166"/>
      <c r="D228" s="159" t="s">
        <v>218</v>
      </c>
      <c r="E228" s="167" t="s">
        <v>1</v>
      </c>
      <c r="F228" s="168" t="s">
        <v>283</v>
      </c>
      <c r="H228" s="169">
        <v>0.95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218</v>
      </c>
      <c r="AU228" s="167" t="s">
        <v>79</v>
      </c>
      <c r="AV228" s="14" t="s">
        <v>216</v>
      </c>
      <c r="AW228" s="14" t="s">
        <v>27</v>
      </c>
      <c r="AX228" s="14" t="s">
        <v>77</v>
      </c>
      <c r="AY228" s="167" t="s">
        <v>208</v>
      </c>
    </row>
    <row r="229" spans="1:65" s="2" customFormat="1" ht="16.5" customHeight="1">
      <c r="A229" s="29"/>
      <c r="B229" s="145"/>
      <c r="C229" s="146" t="s">
        <v>1053</v>
      </c>
      <c r="D229" s="146" t="s">
        <v>211</v>
      </c>
      <c r="E229" s="147" t="s">
        <v>1054</v>
      </c>
      <c r="F229" s="148" t="s">
        <v>1055</v>
      </c>
      <c r="G229" s="149" t="s">
        <v>452</v>
      </c>
      <c r="H229" s="150">
        <v>10.45</v>
      </c>
      <c r="I229" s="151">
        <v>560</v>
      </c>
      <c r="J229" s="151">
        <f>ROUND(I229*H229,2)</f>
        <v>5852</v>
      </c>
      <c r="K229" s="148" t="s">
        <v>1</v>
      </c>
      <c r="L229" s="30"/>
      <c r="M229" s="152" t="s">
        <v>1</v>
      </c>
      <c r="N229" s="153" t="s">
        <v>35</v>
      </c>
      <c r="O229" s="154">
        <v>0</v>
      </c>
      <c r="P229" s="154">
        <f>O229*H229</f>
        <v>0</v>
      </c>
      <c r="Q229" s="154">
        <v>2.3000000000000001E-4</v>
      </c>
      <c r="R229" s="154">
        <f>Q229*H229</f>
        <v>2.4034999999999998E-3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278</v>
      </c>
      <c r="AT229" s="156" t="s">
        <v>211</v>
      </c>
      <c r="AU229" s="156" t="s">
        <v>79</v>
      </c>
      <c r="AY229" s="17" t="s">
        <v>208</v>
      </c>
      <c r="BE229" s="157">
        <f>IF(N229="základní",J229,0)</f>
        <v>5852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77</v>
      </c>
      <c r="BK229" s="157">
        <f>ROUND(I229*H229,2)</f>
        <v>5852</v>
      </c>
      <c r="BL229" s="17" t="s">
        <v>278</v>
      </c>
      <c r="BM229" s="156" t="s">
        <v>1056</v>
      </c>
    </row>
    <row r="230" spans="1:65" s="13" customFormat="1">
      <c r="B230" s="158"/>
      <c r="D230" s="159" t="s">
        <v>218</v>
      </c>
      <c r="E230" s="160" t="s">
        <v>1</v>
      </c>
      <c r="F230" s="161" t="s">
        <v>1057</v>
      </c>
      <c r="H230" s="162">
        <v>-1.9</v>
      </c>
      <c r="L230" s="158"/>
      <c r="M230" s="163"/>
      <c r="N230" s="164"/>
      <c r="O230" s="164"/>
      <c r="P230" s="164"/>
      <c r="Q230" s="164"/>
      <c r="R230" s="164"/>
      <c r="S230" s="164"/>
      <c r="T230" s="165"/>
      <c r="AT230" s="160" t="s">
        <v>218</v>
      </c>
      <c r="AU230" s="160" t="s">
        <v>79</v>
      </c>
      <c r="AV230" s="13" t="s">
        <v>79</v>
      </c>
      <c r="AW230" s="13" t="s">
        <v>27</v>
      </c>
      <c r="AX230" s="13" t="s">
        <v>70</v>
      </c>
      <c r="AY230" s="160" t="s">
        <v>208</v>
      </c>
    </row>
    <row r="231" spans="1:65" s="13" customFormat="1">
      <c r="B231" s="158"/>
      <c r="D231" s="159" t="s">
        <v>218</v>
      </c>
      <c r="E231" s="160" t="s">
        <v>1</v>
      </c>
      <c r="F231" s="161" t="s">
        <v>1058</v>
      </c>
      <c r="H231" s="162">
        <v>12.35</v>
      </c>
      <c r="L231" s="158"/>
      <c r="M231" s="163"/>
      <c r="N231" s="164"/>
      <c r="O231" s="164"/>
      <c r="P231" s="164"/>
      <c r="Q231" s="164"/>
      <c r="R231" s="164"/>
      <c r="S231" s="164"/>
      <c r="T231" s="165"/>
      <c r="AT231" s="160" t="s">
        <v>218</v>
      </c>
      <c r="AU231" s="160" t="s">
        <v>79</v>
      </c>
      <c r="AV231" s="13" t="s">
        <v>79</v>
      </c>
      <c r="AW231" s="13" t="s">
        <v>27</v>
      </c>
      <c r="AX231" s="13" t="s">
        <v>70</v>
      </c>
      <c r="AY231" s="160" t="s">
        <v>208</v>
      </c>
    </row>
    <row r="232" spans="1:65" s="14" customFormat="1">
      <c r="B232" s="166"/>
      <c r="D232" s="159" t="s">
        <v>218</v>
      </c>
      <c r="E232" s="167" t="s">
        <v>1</v>
      </c>
      <c r="F232" s="168" t="s">
        <v>283</v>
      </c>
      <c r="H232" s="169">
        <v>10.45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218</v>
      </c>
      <c r="AU232" s="167" t="s">
        <v>79</v>
      </c>
      <c r="AV232" s="14" t="s">
        <v>216</v>
      </c>
      <c r="AW232" s="14" t="s">
        <v>27</v>
      </c>
      <c r="AX232" s="14" t="s">
        <v>77</v>
      </c>
      <c r="AY232" s="167" t="s">
        <v>208</v>
      </c>
    </row>
    <row r="233" spans="1:65" s="2" customFormat="1" ht="16.5" customHeight="1">
      <c r="A233" s="29"/>
      <c r="B233" s="145"/>
      <c r="C233" s="146" t="s">
        <v>1059</v>
      </c>
      <c r="D233" s="146" t="s">
        <v>211</v>
      </c>
      <c r="E233" s="147" t="s">
        <v>872</v>
      </c>
      <c r="F233" s="148" t="s">
        <v>873</v>
      </c>
      <c r="G233" s="149" t="s">
        <v>250</v>
      </c>
      <c r="H233" s="150">
        <v>0.499</v>
      </c>
      <c r="I233" s="151">
        <v>20000</v>
      </c>
      <c r="J233" s="151">
        <f>ROUND(I233*H233,2)</f>
        <v>9980</v>
      </c>
      <c r="K233" s="148" t="s">
        <v>215</v>
      </c>
      <c r="L233" s="30"/>
      <c r="M233" s="152" t="s">
        <v>1</v>
      </c>
      <c r="N233" s="153" t="s">
        <v>35</v>
      </c>
      <c r="O233" s="154">
        <v>0</v>
      </c>
      <c r="P233" s="154">
        <f>O233*H233</f>
        <v>0</v>
      </c>
      <c r="Q233" s="154">
        <v>0</v>
      </c>
      <c r="R233" s="154">
        <f>Q233*H233</f>
        <v>0</v>
      </c>
      <c r="S233" s="154">
        <v>0</v>
      </c>
      <c r="T233" s="155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6" t="s">
        <v>278</v>
      </c>
      <c r="AT233" s="156" t="s">
        <v>211</v>
      </c>
      <c r="AU233" s="156" t="s">
        <v>79</v>
      </c>
      <c r="AY233" s="17" t="s">
        <v>208</v>
      </c>
      <c r="BE233" s="157">
        <f>IF(N233="základní",J233,0)</f>
        <v>9980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77</v>
      </c>
      <c r="BK233" s="157">
        <f>ROUND(I233*H233,2)</f>
        <v>9980</v>
      </c>
      <c r="BL233" s="17" t="s">
        <v>278</v>
      </c>
      <c r="BM233" s="156" t="s">
        <v>1060</v>
      </c>
    </row>
    <row r="234" spans="1:65" s="2" customFormat="1" ht="16.5" customHeight="1">
      <c r="A234" s="29"/>
      <c r="B234" s="145"/>
      <c r="C234" s="146" t="s">
        <v>1061</v>
      </c>
      <c r="D234" s="146" t="s">
        <v>211</v>
      </c>
      <c r="E234" s="147" t="s">
        <v>875</v>
      </c>
      <c r="F234" s="148" t="s">
        <v>876</v>
      </c>
      <c r="G234" s="149" t="s">
        <v>250</v>
      </c>
      <c r="H234" s="150">
        <v>0.499</v>
      </c>
      <c r="I234" s="151">
        <v>20000</v>
      </c>
      <c r="J234" s="151">
        <f>ROUND(I234*H234,2)</f>
        <v>9980</v>
      </c>
      <c r="K234" s="148" t="s">
        <v>215</v>
      </c>
      <c r="L234" s="30"/>
      <c r="M234" s="152" t="s">
        <v>1</v>
      </c>
      <c r="N234" s="153" t="s">
        <v>35</v>
      </c>
      <c r="O234" s="154">
        <v>0</v>
      </c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6" t="s">
        <v>278</v>
      </c>
      <c r="AT234" s="156" t="s">
        <v>211</v>
      </c>
      <c r="AU234" s="156" t="s">
        <v>79</v>
      </c>
      <c r="AY234" s="17" t="s">
        <v>208</v>
      </c>
      <c r="BE234" s="157">
        <f>IF(N234="základní",J234,0)</f>
        <v>9980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7" t="s">
        <v>77</v>
      </c>
      <c r="BK234" s="157">
        <f>ROUND(I234*H234,2)</f>
        <v>9980</v>
      </c>
      <c r="BL234" s="17" t="s">
        <v>278</v>
      </c>
      <c r="BM234" s="156" t="s">
        <v>1062</v>
      </c>
    </row>
    <row r="235" spans="1:65" s="12" customFormat="1" ht="22.9" customHeight="1">
      <c r="B235" s="133"/>
      <c r="D235" s="134" t="s">
        <v>69</v>
      </c>
      <c r="E235" s="143" t="s">
        <v>1063</v>
      </c>
      <c r="F235" s="143" t="s">
        <v>1064</v>
      </c>
      <c r="J235" s="144">
        <f>BK235</f>
        <v>61750</v>
      </c>
      <c r="L235" s="133"/>
      <c r="M235" s="137"/>
      <c r="N235" s="138"/>
      <c r="O235" s="138"/>
      <c r="P235" s="139">
        <f>SUM(P236:P239)</f>
        <v>0</v>
      </c>
      <c r="Q235" s="138"/>
      <c r="R235" s="139">
        <f>SUM(R236:R239)</f>
        <v>8.7400000000000005E-2</v>
      </c>
      <c r="S235" s="138"/>
      <c r="T235" s="140">
        <f>SUM(T236:T239)</f>
        <v>0</v>
      </c>
      <c r="AR235" s="134" t="s">
        <v>79</v>
      </c>
      <c r="AT235" s="141" t="s">
        <v>69</v>
      </c>
      <c r="AU235" s="141" t="s">
        <v>77</v>
      </c>
      <c r="AY235" s="134" t="s">
        <v>208</v>
      </c>
      <c r="BK235" s="142">
        <f>SUM(BK236:BK239)</f>
        <v>61750</v>
      </c>
    </row>
    <row r="236" spans="1:65" s="2" customFormat="1" ht="16.5" customHeight="1">
      <c r="A236" s="29"/>
      <c r="B236" s="145"/>
      <c r="C236" s="146" t="s">
        <v>1065</v>
      </c>
      <c r="D236" s="146" t="s">
        <v>211</v>
      </c>
      <c r="E236" s="147" t="s">
        <v>1066</v>
      </c>
      <c r="F236" s="148" t="s">
        <v>1067</v>
      </c>
      <c r="G236" s="149" t="s">
        <v>848</v>
      </c>
      <c r="H236" s="150">
        <v>9.5</v>
      </c>
      <c r="I236" s="151">
        <v>6500</v>
      </c>
      <c r="J236" s="151">
        <f>ROUND(I236*H236,2)</f>
        <v>61750</v>
      </c>
      <c r="K236" s="148" t="s">
        <v>215</v>
      </c>
      <c r="L236" s="30"/>
      <c r="M236" s="152" t="s">
        <v>1</v>
      </c>
      <c r="N236" s="153" t="s">
        <v>35</v>
      </c>
      <c r="O236" s="154">
        <v>0</v>
      </c>
      <c r="P236" s="154">
        <f>O236*H236</f>
        <v>0</v>
      </c>
      <c r="Q236" s="154">
        <v>9.1999999999999998E-3</v>
      </c>
      <c r="R236" s="154">
        <f>Q236*H236</f>
        <v>8.7400000000000005E-2</v>
      </c>
      <c r="S236" s="154">
        <v>0</v>
      </c>
      <c r="T236" s="155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278</v>
      </c>
      <c r="AT236" s="156" t="s">
        <v>211</v>
      </c>
      <c r="AU236" s="156" t="s">
        <v>79</v>
      </c>
      <c r="AY236" s="17" t="s">
        <v>208</v>
      </c>
      <c r="BE236" s="157">
        <f>IF(N236="základní",J236,0)</f>
        <v>61750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77</v>
      </c>
      <c r="BK236" s="157">
        <f>ROUND(I236*H236,2)</f>
        <v>61750</v>
      </c>
      <c r="BL236" s="17" t="s">
        <v>278</v>
      </c>
      <c r="BM236" s="156" t="s">
        <v>1068</v>
      </c>
    </row>
    <row r="237" spans="1:65" s="13" customFormat="1">
      <c r="B237" s="158"/>
      <c r="D237" s="159" t="s">
        <v>218</v>
      </c>
      <c r="E237" s="160" t="s">
        <v>1</v>
      </c>
      <c r="F237" s="161" t="s">
        <v>988</v>
      </c>
      <c r="H237" s="162">
        <v>-1.9</v>
      </c>
      <c r="L237" s="158"/>
      <c r="M237" s="163"/>
      <c r="N237" s="164"/>
      <c r="O237" s="164"/>
      <c r="P237" s="164"/>
      <c r="Q237" s="164"/>
      <c r="R237" s="164"/>
      <c r="S237" s="164"/>
      <c r="T237" s="165"/>
      <c r="AT237" s="160" t="s">
        <v>218</v>
      </c>
      <c r="AU237" s="160" t="s">
        <v>79</v>
      </c>
      <c r="AV237" s="13" t="s">
        <v>79</v>
      </c>
      <c r="AW237" s="13" t="s">
        <v>27</v>
      </c>
      <c r="AX237" s="13" t="s">
        <v>70</v>
      </c>
      <c r="AY237" s="160" t="s">
        <v>208</v>
      </c>
    </row>
    <row r="238" spans="1:65" s="13" customFormat="1">
      <c r="B238" s="158"/>
      <c r="D238" s="159" t="s">
        <v>218</v>
      </c>
      <c r="E238" s="160" t="s">
        <v>1</v>
      </c>
      <c r="F238" s="161" t="s">
        <v>1069</v>
      </c>
      <c r="H238" s="162">
        <v>11.4</v>
      </c>
      <c r="L238" s="158"/>
      <c r="M238" s="163"/>
      <c r="N238" s="164"/>
      <c r="O238" s="164"/>
      <c r="P238" s="164"/>
      <c r="Q238" s="164"/>
      <c r="R238" s="164"/>
      <c r="S238" s="164"/>
      <c r="T238" s="165"/>
      <c r="AT238" s="160" t="s">
        <v>218</v>
      </c>
      <c r="AU238" s="160" t="s">
        <v>79</v>
      </c>
      <c r="AV238" s="13" t="s">
        <v>79</v>
      </c>
      <c r="AW238" s="13" t="s">
        <v>27</v>
      </c>
      <c r="AX238" s="13" t="s">
        <v>70</v>
      </c>
      <c r="AY238" s="160" t="s">
        <v>208</v>
      </c>
    </row>
    <row r="239" spans="1:65" s="14" customFormat="1">
      <c r="B239" s="166"/>
      <c r="D239" s="159" t="s">
        <v>218</v>
      </c>
      <c r="E239" s="167" t="s">
        <v>1</v>
      </c>
      <c r="F239" s="168" t="s">
        <v>283</v>
      </c>
      <c r="H239" s="169">
        <v>9.5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218</v>
      </c>
      <c r="AU239" s="167" t="s">
        <v>79</v>
      </c>
      <c r="AV239" s="14" t="s">
        <v>216</v>
      </c>
      <c r="AW239" s="14" t="s">
        <v>27</v>
      </c>
      <c r="AX239" s="14" t="s">
        <v>77</v>
      </c>
      <c r="AY239" s="167" t="s">
        <v>208</v>
      </c>
    </row>
    <row r="240" spans="1:65" s="12" customFormat="1" ht="25.9" customHeight="1">
      <c r="B240" s="133"/>
      <c r="D240" s="134" t="s">
        <v>69</v>
      </c>
      <c r="E240" s="135" t="s">
        <v>1070</v>
      </c>
      <c r="F240" s="135" t="s">
        <v>1071</v>
      </c>
      <c r="J240" s="136">
        <f>BK240</f>
        <v>2660</v>
      </c>
      <c r="L240" s="133"/>
      <c r="M240" s="137"/>
      <c r="N240" s="138"/>
      <c r="O240" s="138"/>
      <c r="P240" s="139">
        <f>SUM(P241:P242)</f>
        <v>0</v>
      </c>
      <c r="Q240" s="138"/>
      <c r="R240" s="139">
        <f>SUM(R241:R242)</f>
        <v>0</v>
      </c>
      <c r="S240" s="138"/>
      <c r="T240" s="140">
        <f>SUM(T241:T242)</f>
        <v>0</v>
      </c>
      <c r="AR240" s="134" t="s">
        <v>216</v>
      </c>
      <c r="AT240" s="141" t="s">
        <v>69</v>
      </c>
      <c r="AU240" s="141" t="s">
        <v>70</v>
      </c>
      <c r="AY240" s="134" t="s">
        <v>208</v>
      </c>
      <c r="BK240" s="142">
        <f>SUM(BK241:BK242)</f>
        <v>2660</v>
      </c>
    </row>
    <row r="241" spans="1:65" s="2" customFormat="1" ht="16.5" customHeight="1">
      <c r="A241" s="29"/>
      <c r="B241" s="145"/>
      <c r="C241" s="146" t="s">
        <v>1072</v>
      </c>
      <c r="D241" s="146" t="s">
        <v>211</v>
      </c>
      <c r="E241" s="147" t="s">
        <v>1073</v>
      </c>
      <c r="F241" s="148" t="s">
        <v>1074</v>
      </c>
      <c r="G241" s="149" t="s">
        <v>1075</v>
      </c>
      <c r="H241" s="150">
        <v>7.6</v>
      </c>
      <c r="I241" s="151">
        <v>350</v>
      </c>
      <c r="J241" s="151">
        <f>ROUND(I241*H241,2)</f>
        <v>2660</v>
      </c>
      <c r="K241" s="148" t="s">
        <v>215</v>
      </c>
      <c r="L241" s="30"/>
      <c r="M241" s="152" t="s">
        <v>1</v>
      </c>
      <c r="N241" s="153" t="s">
        <v>35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1076</v>
      </c>
      <c r="AT241" s="156" t="s">
        <v>211</v>
      </c>
      <c r="AU241" s="156" t="s">
        <v>77</v>
      </c>
      <c r="AY241" s="17" t="s">
        <v>208</v>
      </c>
      <c r="BE241" s="157">
        <f>IF(N241="základní",J241,0)</f>
        <v>2660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77</v>
      </c>
      <c r="BK241" s="157">
        <f>ROUND(I241*H241,2)</f>
        <v>2660</v>
      </c>
      <c r="BL241" s="17" t="s">
        <v>1076</v>
      </c>
      <c r="BM241" s="156" t="s">
        <v>1077</v>
      </c>
    </row>
    <row r="242" spans="1:65" s="13" customFormat="1">
      <c r="B242" s="158"/>
      <c r="D242" s="159" t="s">
        <v>218</v>
      </c>
      <c r="E242" s="160" t="s">
        <v>1</v>
      </c>
      <c r="F242" s="161" t="s">
        <v>1078</v>
      </c>
      <c r="H242" s="162">
        <v>7.6</v>
      </c>
      <c r="L242" s="158"/>
      <c r="M242" s="173"/>
      <c r="N242" s="174"/>
      <c r="O242" s="174"/>
      <c r="P242" s="174"/>
      <c r="Q242" s="174"/>
      <c r="R242" s="174"/>
      <c r="S242" s="174"/>
      <c r="T242" s="175"/>
      <c r="AT242" s="160" t="s">
        <v>218</v>
      </c>
      <c r="AU242" s="160" t="s">
        <v>77</v>
      </c>
      <c r="AV242" s="13" t="s">
        <v>79</v>
      </c>
      <c r="AW242" s="13" t="s">
        <v>27</v>
      </c>
      <c r="AX242" s="13" t="s">
        <v>77</v>
      </c>
      <c r="AY242" s="160" t="s">
        <v>208</v>
      </c>
    </row>
    <row r="243" spans="1:65" s="2" customFormat="1" ht="6.95" customHeight="1">
      <c r="A243" s="29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30"/>
      <c r="M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</row>
  </sheetData>
  <autoFilter ref="C129:K242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116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23.25" customHeight="1">
      <c r="A9" s="29"/>
      <c r="B9" s="30"/>
      <c r="C9" s="29"/>
      <c r="D9" s="29"/>
      <c r="E9" s="242" t="s">
        <v>1079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1080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12866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ROUND((SUM(BE123:BE146)),  2)</f>
        <v>12866</v>
      </c>
      <c r="G35" s="29"/>
      <c r="H35" s="29"/>
      <c r="I35" s="103">
        <v>0.21</v>
      </c>
      <c r="J35" s="102">
        <f>ROUND(((SUM(BE123:BE146))*I35),  2)</f>
        <v>2701.86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ROUND((SUM(BF123:BF146)),  2)</f>
        <v>0</v>
      </c>
      <c r="G36" s="29"/>
      <c r="H36" s="29"/>
      <c r="I36" s="103">
        <v>0.15</v>
      </c>
      <c r="J36" s="102">
        <f>ROUND(((SUM(BF123:BF146))*I36),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ROUND((SUM(BG123:BG146)),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ROUND((SUM(BH123:BH146)),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ROUND((SUM(BI123:BI146)),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15567.86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23.25" customHeight="1">
      <c r="A87" s="29"/>
      <c r="B87" s="30"/>
      <c r="C87" s="29"/>
      <c r="D87" s="29"/>
      <c r="E87" s="242" t="s">
        <v>1079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Jímka drenážních vod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12866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J124</f>
        <v>12866</v>
      </c>
      <c r="L99" s="115"/>
    </row>
    <row r="100" spans="1:47" s="10" customFormat="1" ht="19.899999999999999" customHeight="1">
      <c r="B100" s="119"/>
      <c r="D100" s="120" t="s">
        <v>723</v>
      </c>
      <c r="E100" s="121"/>
      <c r="F100" s="121"/>
      <c r="G100" s="121"/>
      <c r="H100" s="121"/>
      <c r="I100" s="121"/>
      <c r="J100" s="122">
        <f>J125</f>
        <v>11005</v>
      </c>
      <c r="L100" s="119"/>
    </row>
    <row r="101" spans="1:47" s="10" customFormat="1" ht="19.899999999999999" customHeight="1">
      <c r="B101" s="119"/>
      <c r="D101" s="120" t="s">
        <v>750</v>
      </c>
      <c r="E101" s="121"/>
      <c r="F101" s="121"/>
      <c r="G101" s="121"/>
      <c r="H101" s="121"/>
      <c r="I101" s="121"/>
      <c r="J101" s="122">
        <f>J139</f>
        <v>1861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23.25" customHeight="1">
      <c r="A113" s="29"/>
      <c r="B113" s="30"/>
      <c r="C113" s="29"/>
      <c r="D113" s="29"/>
      <c r="E113" s="242" t="s">
        <v>1079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Vícepráce - Jímka drenážních vod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12866</v>
      </c>
      <c r="K123" s="29"/>
      <c r="L123" s="30"/>
      <c r="M123" s="62"/>
      <c r="N123" s="53"/>
      <c r="O123" s="63"/>
      <c r="P123" s="130">
        <f>P124</f>
        <v>3.298</v>
      </c>
      <c r="Q123" s="63"/>
      <c r="R123" s="130">
        <f>R124</f>
        <v>3.2494000000000001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12866</v>
      </c>
    </row>
    <row r="124" spans="1:65" s="12" customFormat="1" ht="25.9" customHeight="1">
      <c r="B124" s="133"/>
      <c r="D124" s="134" t="s">
        <v>69</v>
      </c>
      <c r="E124" s="135" t="s">
        <v>206</v>
      </c>
      <c r="F124" s="135" t="s">
        <v>207</v>
      </c>
      <c r="J124" s="136">
        <f>BK124</f>
        <v>12866</v>
      </c>
      <c r="L124" s="133"/>
      <c r="M124" s="137"/>
      <c r="N124" s="138"/>
      <c r="O124" s="138"/>
      <c r="P124" s="139">
        <f>P125+P139</f>
        <v>3.298</v>
      </c>
      <c r="Q124" s="138"/>
      <c r="R124" s="139">
        <f>R125+R139</f>
        <v>3.2494000000000001</v>
      </c>
      <c r="S124" s="138"/>
      <c r="T124" s="140">
        <f>T125+T139</f>
        <v>0</v>
      </c>
      <c r="AR124" s="134" t="s">
        <v>77</v>
      </c>
      <c r="AT124" s="141" t="s">
        <v>69</v>
      </c>
      <c r="AU124" s="141" t="s">
        <v>70</v>
      </c>
      <c r="AY124" s="134" t="s">
        <v>208</v>
      </c>
      <c r="BK124" s="142">
        <f>BK125+BK139</f>
        <v>12866</v>
      </c>
    </row>
    <row r="125" spans="1:65" s="12" customFormat="1" ht="22.9" customHeight="1">
      <c r="B125" s="133"/>
      <c r="D125" s="134" t="s">
        <v>69</v>
      </c>
      <c r="E125" s="143" t="s">
        <v>77</v>
      </c>
      <c r="F125" s="143" t="s">
        <v>725</v>
      </c>
      <c r="J125" s="144">
        <f>BK125</f>
        <v>11005</v>
      </c>
      <c r="L125" s="133"/>
      <c r="M125" s="137"/>
      <c r="N125" s="138"/>
      <c r="O125" s="138"/>
      <c r="P125" s="139">
        <f>SUM(P126:P138)</f>
        <v>2.4</v>
      </c>
      <c r="Q125" s="138"/>
      <c r="R125" s="139">
        <f>SUM(R126:R138)</f>
        <v>0</v>
      </c>
      <c r="S125" s="138"/>
      <c r="T125" s="140">
        <f>SUM(T126:T138)</f>
        <v>0</v>
      </c>
      <c r="AR125" s="134" t="s">
        <v>77</v>
      </c>
      <c r="AT125" s="141" t="s">
        <v>69</v>
      </c>
      <c r="AU125" s="141" t="s">
        <v>77</v>
      </c>
      <c r="AY125" s="134" t="s">
        <v>208</v>
      </c>
      <c r="BK125" s="142">
        <f>SUM(BK126:BK138)</f>
        <v>11005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1081</v>
      </c>
      <c r="F126" s="148" t="s">
        <v>1082</v>
      </c>
      <c r="G126" s="149" t="s">
        <v>1075</v>
      </c>
      <c r="H126" s="150">
        <v>8</v>
      </c>
      <c r="I126" s="151">
        <v>105</v>
      </c>
      <c r="J126" s="151">
        <f>ROUND(I126*H126,2)</f>
        <v>840</v>
      </c>
      <c r="K126" s="148" t="s">
        <v>215</v>
      </c>
      <c r="L126" s="30"/>
      <c r="M126" s="152" t="s">
        <v>1</v>
      </c>
      <c r="N126" s="153" t="s">
        <v>35</v>
      </c>
      <c r="O126" s="154">
        <v>0.3</v>
      </c>
      <c r="P126" s="154">
        <f>O126*H126</f>
        <v>2.4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840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840</v>
      </c>
      <c r="BL126" s="17" t="s">
        <v>278</v>
      </c>
      <c r="BM126" s="156" t="s">
        <v>1083</v>
      </c>
    </row>
    <row r="127" spans="1:65" s="2" customFormat="1" ht="16.5" customHeight="1">
      <c r="A127" s="29"/>
      <c r="B127" s="145"/>
      <c r="C127" s="146" t="s">
        <v>79</v>
      </c>
      <c r="D127" s="146" t="s">
        <v>211</v>
      </c>
      <c r="E127" s="147" t="s">
        <v>1084</v>
      </c>
      <c r="F127" s="148" t="s">
        <v>1085</v>
      </c>
      <c r="G127" s="149" t="s">
        <v>522</v>
      </c>
      <c r="H127" s="150">
        <v>37</v>
      </c>
      <c r="I127" s="151">
        <v>170</v>
      </c>
      <c r="J127" s="151">
        <f>ROUND(I127*H127,2)</f>
        <v>6290</v>
      </c>
      <c r="K127" s="148" t="s">
        <v>215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216</v>
      </c>
      <c r="AT127" s="156" t="s">
        <v>211</v>
      </c>
      <c r="AU127" s="156" t="s">
        <v>79</v>
      </c>
      <c r="AY127" s="17" t="s">
        <v>208</v>
      </c>
      <c r="BE127" s="157">
        <f>IF(N127="základní",J127,0)</f>
        <v>6290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6290</v>
      </c>
      <c r="BL127" s="17" t="s">
        <v>216</v>
      </c>
      <c r="BM127" s="156" t="s">
        <v>1086</v>
      </c>
    </row>
    <row r="128" spans="1:65" s="13" customFormat="1">
      <c r="B128" s="158"/>
      <c r="D128" s="159" t="s">
        <v>218</v>
      </c>
      <c r="E128" s="160" t="s">
        <v>1</v>
      </c>
      <c r="F128" s="161" t="s">
        <v>1087</v>
      </c>
      <c r="H128" s="162">
        <v>64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65" s="13" customFormat="1">
      <c r="B129" s="158"/>
      <c r="D129" s="159" t="s">
        <v>218</v>
      </c>
      <c r="E129" s="160" t="s">
        <v>1</v>
      </c>
      <c r="F129" s="161" t="s">
        <v>1088</v>
      </c>
      <c r="H129" s="162">
        <v>-27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65" s="14" customFormat="1">
      <c r="B130" s="166"/>
      <c r="D130" s="159" t="s">
        <v>218</v>
      </c>
      <c r="E130" s="167" t="s">
        <v>1</v>
      </c>
      <c r="F130" s="168" t="s">
        <v>283</v>
      </c>
      <c r="H130" s="169">
        <v>37</v>
      </c>
      <c r="L130" s="166"/>
      <c r="M130" s="170"/>
      <c r="N130" s="171"/>
      <c r="O130" s="171"/>
      <c r="P130" s="171"/>
      <c r="Q130" s="171"/>
      <c r="R130" s="171"/>
      <c r="S130" s="171"/>
      <c r="T130" s="172"/>
      <c r="AT130" s="167" t="s">
        <v>218</v>
      </c>
      <c r="AU130" s="167" t="s">
        <v>79</v>
      </c>
      <c r="AV130" s="14" t="s">
        <v>216</v>
      </c>
      <c r="AW130" s="14" t="s">
        <v>27</v>
      </c>
      <c r="AX130" s="14" t="s">
        <v>77</v>
      </c>
      <c r="AY130" s="167" t="s">
        <v>208</v>
      </c>
    </row>
    <row r="131" spans="1:65" s="2" customFormat="1" ht="16.5" customHeight="1">
      <c r="A131" s="29"/>
      <c r="B131" s="145"/>
      <c r="C131" s="146" t="s">
        <v>226</v>
      </c>
      <c r="D131" s="146" t="s">
        <v>211</v>
      </c>
      <c r="E131" s="147" t="s">
        <v>1089</v>
      </c>
      <c r="F131" s="148" t="s">
        <v>1090</v>
      </c>
      <c r="G131" s="149" t="s">
        <v>522</v>
      </c>
      <c r="H131" s="150">
        <v>1.5</v>
      </c>
      <c r="I131" s="151">
        <v>210</v>
      </c>
      <c r="J131" s="151">
        <f>ROUND(I131*H131,2)</f>
        <v>315</v>
      </c>
      <c r="K131" s="148" t="s">
        <v>215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315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315</v>
      </c>
      <c r="BL131" s="17" t="s">
        <v>216</v>
      </c>
      <c r="BM131" s="156" t="s">
        <v>1091</v>
      </c>
    </row>
    <row r="132" spans="1:65" s="13" customFormat="1">
      <c r="B132" s="158"/>
      <c r="D132" s="159" t="s">
        <v>218</v>
      </c>
      <c r="E132" s="160" t="s">
        <v>1</v>
      </c>
      <c r="F132" s="161" t="s">
        <v>1092</v>
      </c>
      <c r="H132" s="162">
        <v>1.5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77</v>
      </c>
      <c r="AY132" s="160" t="s">
        <v>208</v>
      </c>
    </row>
    <row r="133" spans="1:65" s="2" customFormat="1" ht="16.5" customHeight="1">
      <c r="A133" s="29"/>
      <c r="B133" s="145"/>
      <c r="C133" s="146" t="s">
        <v>216</v>
      </c>
      <c r="D133" s="146" t="s">
        <v>211</v>
      </c>
      <c r="E133" s="147" t="s">
        <v>1093</v>
      </c>
      <c r="F133" s="148" t="s">
        <v>1094</v>
      </c>
      <c r="G133" s="149" t="s">
        <v>522</v>
      </c>
      <c r="H133" s="150">
        <v>1.5</v>
      </c>
      <c r="I133" s="151">
        <v>160</v>
      </c>
      <c r="J133" s="151">
        <f>ROUND(I133*H133,2)</f>
        <v>240</v>
      </c>
      <c r="K133" s="148" t="s">
        <v>215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240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240</v>
      </c>
      <c r="BL133" s="17" t="s">
        <v>216</v>
      </c>
      <c r="BM133" s="156" t="s">
        <v>1095</v>
      </c>
    </row>
    <row r="134" spans="1:65" s="13" customFormat="1">
      <c r="B134" s="158"/>
      <c r="D134" s="159" t="s">
        <v>218</v>
      </c>
      <c r="E134" s="160" t="s">
        <v>1</v>
      </c>
      <c r="F134" s="161" t="s">
        <v>1096</v>
      </c>
      <c r="H134" s="162">
        <v>1.5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1097</v>
      </c>
      <c r="F135" s="148" t="s">
        <v>1098</v>
      </c>
      <c r="G135" s="149" t="s">
        <v>250</v>
      </c>
      <c r="H135" s="150">
        <v>2.4</v>
      </c>
      <c r="I135" s="151">
        <v>150</v>
      </c>
      <c r="J135" s="151">
        <f>ROUND(I135*H135,2)</f>
        <v>360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360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360</v>
      </c>
      <c r="BL135" s="17" t="s">
        <v>216</v>
      </c>
      <c r="BM135" s="156" t="s">
        <v>1099</v>
      </c>
    </row>
    <row r="136" spans="1:65" s="13" customFormat="1">
      <c r="B136" s="158"/>
      <c r="D136" s="159" t="s">
        <v>218</v>
      </c>
      <c r="E136" s="160" t="s">
        <v>1</v>
      </c>
      <c r="F136" s="161" t="s">
        <v>1100</v>
      </c>
      <c r="H136" s="162">
        <v>2.4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77</v>
      </c>
      <c r="AY136" s="160" t="s">
        <v>208</v>
      </c>
    </row>
    <row r="137" spans="1:65" s="2" customFormat="1" ht="16.5" customHeight="1">
      <c r="A137" s="29"/>
      <c r="B137" s="145"/>
      <c r="C137" s="146" t="s">
        <v>241</v>
      </c>
      <c r="D137" s="146" t="s">
        <v>211</v>
      </c>
      <c r="E137" s="147" t="s">
        <v>1101</v>
      </c>
      <c r="F137" s="148" t="s">
        <v>1102</v>
      </c>
      <c r="G137" s="149" t="s">
        <v>522</v>
      </c>
      <c r="H137" s="150">
        <v>37</v>
      </c>
      <c r="I137" s="151">
        <v>80</v>
      </c>
      <c r="J137" s="151">
        <f>ROUND(I137*H137,2)</f>
        <v>2960</v>
      </c>
      <c r="K137" s="148" t="s">
        <v>215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216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2960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2960</v>
      </c>
      <c r="BL137" s="17" t="s">
        <v>216</v>
      </c>
      <c r="BM137" s="156" t="s">
        <v>1103</v>
      </c>
    </row>
    <row r="138" spans="1:65" s="13" customFormat="1">
      <c r="B138" s="158"/>
      <c r="D138" s="159" t="s">
        <v>218</v>
      </c>
      <c r="E138" s="160" t="s">
        <v>1</v>
      </c>
      <c r="F138" s="161" t="s">
        <v>1104</v>
      </c>
      <c r="H138" s="162">
        <v>37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77</v>
      </c>
      <c r="AY138" s="160" t="s">
        <v>208</v>
      </c>
    </row>
    <row r="139" spans="1:65" s="12" customFormat="1" ht="22.9" customHeight="1">
      <c r="B139" s="133"/>
      <c r="D139" s="134" t="s">
        <v>69</v>
      </c>
      <c r="E139" s="143" t="s">
        <v>79</v>
      </c>
      <c r="F139" s="143" t="s">
        <v>752</v>
      </c>
      <c r="J139" s="144">
        <f>BK139</f>
        <v>1861</v>
      </c>
      <c r="L139" s="133"/>
      <c r="M139" s="137"/>
      <c r="N139" s="138"/>
      <c r="O139" s="138"/>
      <c r="P139" s="139">
        <f>SUM(P140:P146)</f>
        <v>0.89800000000000002</v>
      </c>
      <c r="Q139" s="138"/>
      <c r="R139" s="139">
        <f>SUM(R140:R146)</f>
        <v>3.2494000000000001</v>
      </c>
      <c r="S139" s="138"/>
      <c r="T139" s="140">
        <f>SUM(T140:T146)</f>
        <v>0</v>
      </c>
      <c r="AR139" s="134" t="s">
        <v>77</v>
      </c>
      <c r="AT139" s="141" t="s">
        <v>69</v>
      </c>
      <c r="AU139" s="141" t="s">
        <v>77</v>
      </c>
      <c r="AY139" s="134" t="s">
        <v>208</v>
      </c>
      <c r="BK139" s="142">
        <f>SUM(BK140:BK146)</f>
        <v>1861</v>
      </c>
    </row>
    <row r="140" spans="1:65" s="2" customFormat="1" ht="16.5" customHeight="1">
      <c r="A140" s="29"/>
      <c r="B140" s="145"/>
      <c r="C140" s="146" t="s">
        <v>247</v>
      </c>
      <c r="D140" s="146" t="s">
        <v>211</v>
      </c>
      <c r="E140" s="147" t="s">
        <v>1105</v>
      </c>
      <c r="F140" s="148" t="s">
        <v>1106</v>
      </c>
      <c r="G140" s="149" t="s">
        <v>522</v>
      </c>
      <c r="H140" s="150">
        <v>1.5</v>
      </c>
      <c r="I140" s="151">
        <v>1000</v>
      </c>
      <c r="J140" s="151">
        <f>ROUND(I140*H140,2)</f>
        <v>1500</v>
      </c>
      <c r="K140" s="148" t="s">
        <v>215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2.16</v>
      </c>
      <c r="R140" s="154">
        <f>Q140*H140</f>
        <v>3.24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216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1500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1500</v>
      </c>
      <c r="BL140" s="17" t="s">
        <v>216</v>
      </c>
      <c r="BM140" s="156" t="s">
        <v>1107</v>
      </c>
    </row>
    <row r="141" spans="1:65" s="13" customFormat="1">
      <c r="B141" s="158"/>
      <c r="D141" s="159" t="s">
        <v>218</v>
      </c>
      <c r="E141" s="160" t="s">
        <v>1</v>
      </c>
      <c r="F141" s="161" t="s">
        <v>1108</v>
      </c>
      <c r="H141" s="162">
        <v>1.8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3" customFormat="1">
      <c r="B142" s="158"/>
      <c r="D142" s="159" t="s">
        <v>218</v>
      </c>
      <c r="E142" s="160" t="s">
        <v>1</v>
      </c>
      <c r="F142" s="161" t="s">
        <v>1109</v>
      </c>
      <c r="H142" s="162">
        <v>0.5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3" customFormat="1">
      <c r="B143" s="158"/>
      <c r="D143" s="159" t="s">
        <v>218</v>
      </c>
      <c r="E143" s="160" t="s">
        <v>1</v>
      </c>
      <c r="F143" s="161" t="s">
        <v>1110</v>
      </c>
      <c r="H143" s="162">
        <v>-0.8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4" customFormat="1">
      <c r="B144" s="166"/>
      <c r="D144" s="159" t="s">
        <v>218</v>
      </c>
      <c r="E144" s="167" t="s">
        <v>1</v>
      </c>
      <c r="F144" s="168" t="s">
        <v>283</v>
      </c>
      <c r="H144" s="169">
        <v>1.4999999999999998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218</v>
      </c>
      <c r="AU144" s="167" t="s">
        <v>79</v>
      </c>
      <c r="AV144" s="14" t="s">
        <v>216</v>
      </c>
      <c r="AW144" s="14" t="s">
        <v>27</v>
      </c>
      <c r="AX144" s="14" t="s">
        <v>77</v>
      </c>
      <c r="AY144" s="167" t="s">
        <v>208</v>
      </c>
    </row>
    <row r="145" spans="1:65" s="2" customFormat="1" ht="16.5" customHeight="1">
      <c r="A145" s="29"/>
      <c r="B145" s="145"/>
      <c r="C145" s="146" t="s">
        <v>252</v>
      </c>
      <c r="D145" s="146" t="s">
        <v>211</v>
      </c>
      <c r="E145" s="147" t="s">
        <v>1111</v>
      </c>
      <c r="F145" s="148" t="s">
        <v>1112</v>
      </c>
      <c r="G145" s="149" t="s">
        <v>452</v>
      </c>
      <c r="H145" s="150">
        <v>1</v>
      </c>
      <c r="I145" s="151">
        <v>361</v>
      </c>
      <c r="J145" s="151">
        <f>ROUND(I145*H145,2)</f>
        <v>361</v>
      </c>
      <c r="K145" s="148" t="s">
        <v>215</v>
      </c>
      <c r="L145" s="30"/>
      <c r="M145" s="152" t="s">
        <v>1</v>
      </c>
      <c r="N145" s="153" t="s">
        <v>35</v>
      </c>
      <c r="O145" s="154">
        <v>0.89800000000000002</v>
      </c>
      <c r="P145" s="154">
        <f>O145*H145</f>
        <v>0.89800000000000002</v>
      </c>
      <c r="Q145" s="154">
        <v>9.4000000000000004E-3</v>
      </c>
      <c r="R145" s="154">
        <f>Q145*H145</f>
        <v>9.4000000000000004E-3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216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361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361</v>
      </c>
      <c r="BL145" s="17" t="s">
        <v>216</v>
      </c>
      <c r="BM145" s="156" t="s">
        <v>1113</v>
      </c>
    </row>
    <row r="146" spans="1:65" s="13" customFormat="1">
      <c r="B146" s="158"/>
      <c r="D146" s="159" t="s">
        <v>218</v>
      </c>
      <c r="E146" s="160" t="s">
        <v>1</v>
      </c>
      <c r="F146" s="161" t="s">
        <v>1114</v>
      </c>
      <c r="H146" s="162">
        <v>1</v>
      </c>
      <c r="L146" s="158"/>
      <c r="M146" s="173"/>
      <c r="N146" s="174"/>
      <c r="O146" s="174"/>
      <c r="P146" s="174"/>
      <c r="Q146" s="174"/>
      <c r="R146" s="174"/>
      <c r="S146" s="174"/>
      <c r="T146" s="17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208</v>
      </c>
    </row>
    <row r="147" spans="1:65" s="2" customFormat="1" ht="6.95" customHeight="1">
      <c r="A147" s="29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30"/>
      <c r="M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</sheetData>
  <autoFilter ref="C122:K146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118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23.25" customHeight="1">
      <c r="A9" s="29"/>
      <c r="B9" s="30"/>
      <c r="C9" s="29"/>
      <c r="D9" s="29"/>
      <c r="E9" s="242" t="s">
        <v>1079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1115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ROUND(J130, 2)</f>
        <v>31766.74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ROUND((SUM(BE130:BE183)),  2)</f>
        <v>31766.74</v>
      </c>
      <c r="G35" s="29"/>
      <c r="H35" s="29"/>
      <c r="I35" s="103">
        <v>0.21</v>
      </c>
      <c r="J35" s="102">
        <f>ROUND(((SUM(BE130:BE183))*I35),  2)</f>
        <v>6671.02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ROUND((SUM(BF130:BF183)),  2)</f>
        <v>0</v>
      </c>
      <c r="G36" s="29"/>
      <c r="H36" s="29"/>
      <c r="I36" s="103">
        <v>0.15</v>
      </c>
      <c r="J36" s="102">
        <f>ROUND(((SUM(BF130:BF183))*I36),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ROUND((SUM(BG130:BG183)),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ROUND((SUM(BH130:BH183)),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ROUND((SUM(BI130:BI183)),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38437.760000000002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23.25" customHeight="1">
      <c r="A87" s="29"/>
      <c r="B87" s="30"/>
      <c r="C87" s="29"/>
      <c r="D87" s="29"/>
      <c r="E87" s="242" t="s">
        <v>1079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Vícepráce1 - Zděný vikýř + úpravy zdiva podkroví, zpevnění zdiva ocelí 1NP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J130</f>
        <v>31766.739999999998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J131</f>
        <v>18079.629999999997</v>
      </c>
      <c r="L99" s="115"/>
    </row>
    <row r="100" spans="1:47" s="10" customFormat="1" ht="19.899999999999999" customHeight="1">
      <c r="B100" s="119"/>
      <c r="D100" s="120" t="s">
        <v>484</v>
      </c>
      <c r="E100" s="121"/>
      <c r="F100" s="121"/>
      <c r="G100" s="121"/>
      <c r="H100" s="121"/>
      <c r="I100" s="121"/>
      <c r="J100" s="122">
        <f>J132</f>
        <v>2570.4</v>
      </c>
      <c r="L100" s="119"/>
    </row>
    <row r="101" spans="1:47" s="10" customFormat="1" ht="19.899999999999999" customHeight="1">
      <c r="B101" s="119"/>
      <c r="D101" s="120" t="s">
        <v>187</v>
      </c>
      <c r="E101" s="121"/>
      <c r="F101" s="121"/>
      <c r="G101" s="121"/>
      <c r="H101" s="121"/>
      <c r="I101" s="121"/>
      <c r="J101" s="122">
        <f>J135</f>
        <v>2325.25</v>
      </c>
      <c r="L101" s="119"/>
    </row>
    <row r="102" spans="1:47" s="10" customFormat="1" ht="19.899999999999999" customHeight="1">
      <c r="B102" s="119"/>
      <c r="D102" s="120" t="s">
        <v>188</v>
      </c>
      <c r="E102" s="121"/>
      <c r="F102" s="121"/>
      <c r="G102" s="121"/>
      <c r="H102" s="121"/>
      <c r="I102" s="121"/>
      <c r="J102" s="122">
        <f>J142</f>
        <v>12841.98</v>
      </c>
      <c r="L102" s="119"/>
    </row>
    <row r="103" spans="1:47" s="10" customFormat="1" ht="19.899999999999999" customHeight="1">
      <c r="B103" s="119"/>
      <c r="D103" s="120" t="s">
        <v>189</v>
      </c>
      <c r="E103" s="121"/>
      <c r="F103" s="121"/>
      <c r="G103" s="121"/>
      <c r="H103" s="121"/>
      <c r="I103" s="121"/>
      <c r="J103" s="122">
        <f>J148</f>
        <v>342</v>
      </c>
      <c r="L103" s="119"/>
    </row>
    <row r="104" spans="1:47" s="9" customFormat="1" ht="24.95" customHeight="1">
      <c r="B104" s="115"/>
      <c r="D104" s="116" t="s">
        <v>190</v>
      </c>
      <c r="E104" s="117"/>
      <c r="F104" s="117"/>
      <c r="G104" s="117"/>
      <c r="H104" s="117"/>
      <c r="I104" s="117"/>
      <c r="J104" s="118">
        <f>J150</f>
        <v>13687.11</v>
      </c>
      <c r="L104" s="115"/>
    </row>
    <row r="105" spans="1:47" s="10" customFormat="1" ht="19.899999999999999" customHeight="1">
      <c r="B105" s="119"/>
      <c r="D105" s="120" t="s">
        <v>724</v>
      </c>
      <c r="E105" s="121"/>
      <c r="F105" s="121"/>
      <c r="G105" s="121"/>
      <c r="H105" s="121"/>
      <c r="I105" s="121"/>
      <c r="J105" s="122">
        <f>J151</f>
        <v>3318.06</v>
      </c>
      <c r="L105" s="119"/>
    </row>
    <row r="106" spans="1:47" s="10" customFormat="1" ht="19.899999999999999" customHeight="1">
      <c r="B106" s="119"/>
      <c r="D106" s="120" t="s">
        <v>487</v>
      </c>
      <c r="E106" s="121"/>
      <c r="F106" s="121"/>
      <c r="G106" s="121"/>
      <c r="H106" s="121"/>
      <c r="I106" s="121"/>
      <c r="J106" s="122">
        <f>J160</f>
        <v>3210.8</v>
      </c>
      <c r="L106" s="119"/>
    </row>
    <row r="107" spans="1:47" s="10" customFormat="1" ht="19.899999999999999" customHeight="1">
      <c r="B107" s="119"/>
      <c r="D107" s="120" t="s">
        <v>607</v>
      </c>
      <c r="E107" s="121"/>
      <c r="F107" s="121"/>
      <c r="G107" s="121"/>
      <c r="H107" s="121"/>
      <c r="I107" s="121"/>
      <c r="J107" s="122">
        <f>J171</f>
        <v>6833.45</v>
      </c>
      <c r="L107" s="119"/>
    </row>
    <row r="108" spans="1:47" s="10" customFormat="1" ht="19.899999999999999" customHeight="1">
      <c r="B108" s="119"/>
      <c r="D108" s="120" t="s">
        <v>608</v>
      </c>
      <c r="E108" s="121"/>
      <c r="F108" s="121"/>
      <c r="G108" s="121"/>
      <c r="H108" s="121"/>
      <c r="I108" s="121"/>
      <c r="J108" s="122">
        <f>J178</f>
        <v>324.8</v>
      </c>
      <c r="L108" s="119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193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42" t="str">
        <f>E7</f>
        <v>ZL2 - SO 01 - OBJEKT BEZ BYTU - Stavební úpravy a přístavba komunitního centra BÉTEL</v>
      </c>
      <c r="F118" s="244"/>
      <c r="G118" s="244"/>
      <c r="H118" s="244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170</v>
      </c>
      <c r="L119" s="20"/>
    </row>
    <row r="120" spans="1:31" s="2" customFormat="1" ht="23.25" customHeight="1">
      <c r="A120" s="29"/>
      <c r="B120" s="30"/>
      <c r="C120" s="29"/>
      <c r="D120" s="29"/>
      <c r="E120" s="242" t="s">
        <v>1079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172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3" t="str">
        <f>E11</f>
        <v>Vícepráce1 - Zděný vikýř + úpravy zdiva podkroví, zpevnění zdiva ocelí 1NP</v>
      </c>
      <c r="F122" s="243"/>
      <c r="G122" s="243"/>
      <c r="H122" s="243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18</v>
      </c>
      <c r="D124" s="29"/>
      <c r="E124" s="29"/>
      <c r="F124" s="24" t="str">
        <f>F14</f>
        <v xml:space="preserve">Bezručova čp.503, Chrastava </v>
      </c>
      <c r="G124" s="29"/>
      <c r="H124" s="29"/>
      <c r="I124" s="26" t="s">
        <v>20</v>
      </c>
      <c r="J124" s="52" t="str">
        <f>IF(J14="","",J14)</f>
        <v>3.6.2020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7" customHeight="1">
      <c r="A126" s="29"/>
      <c r="B126" s="30"/>
      <c r="C126" s="26" t="s">
        <v>22</v>
      </c>
      <c r="D126" s="29"/>
      <c r="E126" s="29"/>
      <c r="F126" s="24" t="str">
        <f>E17</f>
        <v>Sbor JB v Chrastavě, Bezručova 503, 46331 Chrastav</v>
      </c>
      <c r="G126" s="29"/>
      <c r="H126" s="29"/>
      <c r="I126" s="26" t="s">
        <v>26</v>
      </c>
      <c r="J126" s="27" t="str">
        <f>E23</f>
        <v>FS Vision, s.r.o. IČ: 22792902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25</v>
      </c>
      <c r="D127" s="29"/>
      <c r="E127" s="29"/>
      <c r="F127" s="24" t="str">
        <f>IF(E20="","",E20)</f>
        <v>TOMIVOS s.r.o.</v>
      </c>
      <c r="G127" s="29"/>
      <c r="H127" s="29"/>
      <c r="I127" s="26" t="s">
        <v>28</v>
      </c>
      <c r="J127" s="27" t="str">
        <f>E26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194</v>
      </c>
      <c r="D129" s="126" t="s">
        <v>55</v>
      </c>
      <c r="E129" s="126" t="s">
        <v>51</v>
      </c>
      <c r="F129" s="126" t="s">
        <v>52</v>
      </c>
      <c r="G129" s="126" t="s">
        <v>195</v>
      </c>
      <c r="H129" s="126" t="s">
        <v>196</v>
      </c>
      <c r="I129" s="126" t="s">
        <v>197</v>
      </c>
      <c r="J129" s="126" t="s">
        <v>182</v>
      </c>
      <c r="K129" s="127" t="s">
        <v>198</v>
      </c>
      <c r="L129" s="128"/>
      <c r="M129" s="59" t="s">
        <v>1</v>
      </c>
      <c r="N129" s="60" t="s">
        <v>34</v>
      </c>
      <c r="O129" s="60" t="s">
        <v>199</v>
      </c>
      <c r="P129" s="60" t="s">
        <v>200</v>
      </c>
      <c r="Q129" s="60" t="s">
        <v>201</v>
      </c>
      <c r="R129" s="60" t="s">
        <v>202</v>
      </c>
      <c r="S129" s="60" t="s">
        <v>203</v>
      </c>
      <c r="T129" s="61" t="s">
        <v>204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205</v>
      </c>
      <c r="D130" s="29"/>
      <c r="E130" s="29"/>
      <c r="F130" s="29"/>
      <c r="G130" s="29"/>
      <c r="H130" s="29"/>
      <c r="I130" s="29"/>
      <c r="J130" s="129">
        <f>BK130</f>
        <v>31766.739999999998</v>
      </c>
      <c r="K130" s="29"/>
      <c r="L130" s="30"/>
      <c r="M130" s="62"/>
      <c r="N130" s="53"/>
      <c r="O130" s="63"/>
      <c r="P130" s="130">
        <f>P131+P150</f>
        <v>7.339599999999999</v>
      </c>
      <c r="Q130" s="63"/>
      <c r="R130" s="130">
        <f>R131+R150</f>
        <v>0.83300390000000013</v>
      </c>
      <c r="S130" s="63"/>
      <c r="T130" s="131">
        <f>T131+T150</f>
        <v>5.5374700000000008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69</v>
      </c>
      <c r="AU130" s="17" t="s">
        <v>184</v>
      </c>
      <c r="BK130" s="132">
        <f>BK131+BK150</f>
        <v>31766.739999999998</v>
      </c>
    </row>
    <row r="131" spans="1:65" s="12" customFormat="1" ht="25.9" customHeight="1">
      <c r="B131" s="133"/>
      <c r="D131" s="134" t="s">
        <v>69</v>
      </c>
      <c r="E131" s="135" t="s">
        <v>206</v>
      </c>
      <c r="F131" s="135" t="s">
        <v>207</v>
      </c>
      <c r="J131" s="136">
        <f>BK131</f>
        <v>18079.629999999997</v>
      </c>
      <c r="L131" s="133"/>
      <c r="M131" s="137"/>
      <c r="N131" s="138"/>
      <c r="O131" s="138"/>
      <c r="P131" s="139">
        <f>P132+P135+P142+P148</f>
        <v>5.4495999999999993</v>
      </c>
      <c r="Q131" s="138"/>
      <c r="R131" s="139">
        <f>R132+R135+R142+R148</f>
        <v>0.6844572000000001</v>
      </c>
      <c r="S131" s="138"/>
      <c r="T131" s="140">
        <f>T132+T135+T142+T148</f>
        <v>5.4674700000000005</v>
      </c>
      <c r="AR131" s="134" t="s">
        <v>77</v>
      </c>
      <c r="AT131" s="141" t="s">
        <v>69</v>
      </c>
      <c r="AU131" s="141" t="s">
        <v>70</v>
      </c>
      <c r="AY131" s="134" t="s">
        <v>208</v>
      </c>
      <c r="BK131" s="142">
        <f>BK132+BK135+BK142+BK148</f>
        <v>18079.629999999997</v>
      </c>
    </row>
    <row r="132" spans="1:65" s="12" customFormat="1" ht="22.9" customHeight="1">
      <c r="B132" s="133"/>
      <c r="D132" s="134" t="s">
        <v>69</v>
      </c>
      <c r="E132" s="143" t="s">
        <v>226</v>
      </c>
      <c r="F132" s="143" t="s">
        <v>489</v>
      </c>
      <c r="J132" s="144">
        <f>BK132</f>
        <v>2570.4</v>
      </c>
      <c r="L132" s="133"/>
      <c r="M132" s="137"/>
      <c r="N132" s="138"/>
      <c r="O132" s="138"/>
      <c r="P132" s="139">
        <f>SUM(P133:P134)</f>
        <v>2.3839199999999998</v>
      </c>
      <c r="Q132" s="138"/>
      <c r="R132" s="139">
        <f>SUM(R133:R134)</f>
        <v>0.6844572000000001</v>
      </c>
      <c r="S132" s="138"/>
      <c r="T132" s="140">
        <f>SUM(T133:T134)</f>
        <v>0</v>
      </c>
      <c r="AR132" s="134" t="s">
        <v>77</v>
      </c>
      <c r="AT132" s="141" t="s">
        <v>69</v>
      </c>
      <c r="AU132" s="141" t="s">
        <v>77</v>
      </c>
      <c r="AY132" s="134" t="s">
        <v>208</v>
      </c>
      <c r="BK132" s="142">
        <f>SUM(BK133:BK134)</f>
        <v>2570.4</v>
      </c>
    </row>
    <row r="133" spans="1:65" s="2" customFormat="1" ht="21.75" customHeight="1">
      <c r="A133" s="29"/>
      <c r="B133" s="145"/>
      <c r="C133" s="146" t="s">
        <v>77</v>
      </c>
      <c r="D133" s="146" t="s">
        <v>211</v>
      </c>
      <c r="E133" s="147" t="s">
        <v>1116</v>
      </c>
      <c r="F133" s="148" t="s">
        <v>1117</v>
      </c>
      <c r="G133" s="149" t="s">
        <v>214</v>
      </c>
      <c r="H133" s="150">
        <v>2.52</v>
      </c>
      <c r="I133" s="151">
        <v>1020</v>
      </c>
      <c r="J133" s="151">
        <f>ROUND(I133*H133,2)</f>
        <v>2570.4</v>
      </c>
      <c r="K133" s="148" t="s">
        <v>215</v>
      </c>
      <c r="L133" s="30"/>
      <c r="M133" s="152" t="s">
        <v>1</v>
      </c>
      <c r="N133" s="153" t="s">
        <v>35</v>
      </c>
      <c r="O133" s="154">
        <v>0.94599999999999995</v>
      </c>
      <c r="P133" s="154">
        <f>O133*H133</f>
        <v>2.3839199999999998</v>
      </c>
      <c r="Q133" s="154">
        <v>0.27161000000000002</v>
      </c>
      <c r="R133" s="154">
        <f>Q133*H133</f>
        <v>0.6844572000000001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2570.4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2570.4</v>
      </c>
      <c r="BL133" s="17" t="s">
        <v>216</v>
      </c>
      <c r="BM133" s="156" t="s">
        <v>1118</v>
      </c>
    </row>
    <row r="134" spans="1:65" s="13" customFormat="1">
      <c r="B134" s="158"/>
      <c r="D134" s="159" t="s">
        <v>218</v>
      </c>
      <c r="E134" s="160" t="s">
        <v>1</v>
      </c>
      <c r="F134" s="161" t="s">
        <v>1119</v>
      </c>
      <c r="H134" s="162">
        <v>2.52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12" customFormat="1" ht="22.9" customHeight="1">
      <c r="B135" s="133"/>
      <c r="D135" s="134" t="s">
        <v>69</v>
      </c>
      <c r="E135" s="143" t="s">
        <v>239</v>
      </c>
      <c r="F135" s="143" t="s">
        <v>240</v>
      </c>
      <c r="J135" s="144">
        <f>BK135</f>
        <v>2325.25</v>
      </c>
      <c r="L135" s="133"/>
      <c r="M135" s="137"/>
      <c r="N135" s="138"/>
      <c r="O135" s="138"/>
      <c r="P135" s="139">
        <f>SUM(P136:P141)</f>
        <v>3.0656799999999995</v>
      </c>
      <c r="Q135" s="138"/>
      <c r="R135" s="139">
        <f>SUM(R136:R141)</f>
        <v>0</v>
      </c>
      <c r="S135" s="138"/>
      <c r="T135" s="140">
        <f>SUM(T136:T141)</f>
        <v>5.4674700000000005</v>
      </c>
      <c r="AR135" s="134" t="s">
        <v>77</v>
      </c>
      <c r="AT135" s="141" t="s">
        <v>69</v>
      </c>
      <c r="AU135" s="141" t="s">
        <v>77</v>
      </c>
      <c r="AY135" s="134" t="s">
        <v>208</v>
      </c>
      <c r="BK135" s="142">
        <f>SUM(BK136:BK141)</f>
        <v>2325.25</v>
      </c>
    </row>
    <row r="136" spans="1:65" s="2" customFormat="1" ht="16.5" customHeight="1">
      <c r="A136" s="29"/>
      <c r="B136" s="145"/>
      <c r="C136" s="146" t="s">
        <v>79</v>
      </c>
      <c r="D136" s="146" t="s">
        <v>211</v>
      </c>
      <c r="E136" s="147" t="s">
        <v>1120</v>
      </c>
      <c r="F136" s="148" t="s">
        <v>1121</v>
      </c>
      <c r="G136" s="149" t="s">
        <v>214</v>
      </c>
      <c r="H136" s="150">
        <v>2.52</v>
      </c>
      <c r="I136" s="151">
        <v>100</v>
      </c>
      <c r="J136" s="151">
        <f>ROUND(I136*H136,2)</f>
        <v>252</v>
      </c>
      <c r="K136" s="148" t="s">
        <v>215</v>
      </c>
      <c r="L136" s="30"/>
      <c r="M136" s="152" t="s">
        <v>1</v>
      </c>
      <c r="N136" s="153" t="s">
        <v>35</v>
      </c>
      <c r="O136" s="154">
        <v>0.28399999999999997</v>
      </c>
      <c r="P136" s="154">
        <f>O136*H136</f>
        <v>0.71567999999999998</v>
      </c>
      <c r="Q136" s="154">
        <v>0</v>
      </c>
      <c r="R136" s="154">
        <f>Q136*H136</f>
        <v>0</v>
      </c>
      <c r="S136" s="154">
        <v>0.26100000000000001</v>
      </c>
      <c r="T136" s="155">
        <f>S136*H136</f>
        <v>0.65772000000000008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216</v>
      </c>
      <c r="AT136" s="156" t="s">
        <v>211</v>
      </c>
      <c r="AU136" s="156" t="s">
        <v>79</v>
      </c>
      <c r="AY136" s="17" t="s">
        <v>208</v>
      </c>
      <c r="BE136" s="157">
        <f>IF(N136="základní",J136,0)</f>
        <v>252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252</v>
      </c>
      <c r="BL136" s="17" t="s">
        <v>216</v>
      </c>
      <c r="BM136" s="156" t="s">
        <v>1122</v>
      </c>
    </row>
    <row r="137" spans="1:65" s="13" customFormat="1">
      <c r="B137" s="158"/>
      <c r="D137" s="159" t="s">
        <v>218</v>
      </c>
      <c r="E137" s="160" t="s">
        <v>1</v>
      </c>
      <c r="F137" s="161" t="s">
        <v>1123</v>
      </c>
      <c r="H137" s="162">
        <v>2.52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77</v>
      </c>
      <c r="AY137" s="160" t="s">
        <v>208</v>
      </c>
    </row>
    <row r="138" spans="1:65" s="2" customFormat="1" ht="16.5" customHeight="1">
      <c r="A138" s="29"/>
      <c r="B138" s="145"/>
      <c r="C138" s="146" t="s">
        <v>226</v>
      </c>
      <c r="D138" s="146" t="s">
        <v>211</v>
      </c>
      <c r="E138" s="147" t="s">
        <v>1124</v>
      </c>
      <c r="F138" s="148" t="s">
        <v>1125</v>
      </c>
      <c r="G138" s="149" t="s">
        <v>522</v>
      </c>
      <c r="H138" s="150">
        <v>2.2050000000000001</v>
      </c>
      <c r="I138" s="151">
        <v>650</v>
      </c>
      <c r="J138" s="151">
        <f>ROUND(I138*H138,2)</f>
        <v>1433.25</v>
      </c>
      <c r="K138" s="148" t="s">
        <v>215</v>
      </c>
      <c r="L138" s="30"/>
      <c r="M138" s="152" t="s">
        <v>1</v>
      </c>
      <c r="N138" s="153" t="s">
        <v>35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1.95</v>
      </c>
      <c r="T138" s="155">
        <f>S138*H138</f>
        <v>4.2997500000000004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216</v>
      </c>
      <c r="AT138" s="156" t="s">
        <v>211</v>
      </c>
      <c r="AU138" s="156" t="s">
        <v>79</v>
      </c>
      <c r="AY138" s="17" t="s">
        <v>208</v>
      </c>
      <c r="BE138" s="157">
        <f>IF(N138="základní",J138,0)</f>
        <v>1433.25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1433.25</v>
      </c>
      <c r="BL138" s="17" t="s">
        <v>216</v>
      </c>
      <c r="BM138" s="156" t="s">
        <v>1126</v>
      </c>
    </row>
    <row r="139" spans="1:65" s="13" customFormat="1">
      <c r="B139" s="158"/>
      <c r="D139" s="159" t="s">
        <v>218</v>
      </c>
      <c r="E139" s="160" t="s">
        <v>1</v>
      </c>
      <c r="F139" s="161" t="s">
        <v>1127</v>
      </c>
      <c r="H139" s="162">
        <v>2.2050000000000001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218</v>
      </c>
      <c r="AU139" s="160" t="s">
        <v>79</v>
      </c>
      <c r="AV139" s="13" t="s">
        <v>79</v>
      </c>
      <c r="AW139" s="13" t="s">
        <v>27</v>
      </c>
      <c r="AX139" s="13" t="s">
        <v>77</v>
      </c>
      <c r="AY139" s="160" t="s">
        <v>208</v>
      </c>
    </row>
    <row r="140" spans="1:65" s="2" customFormat="1" ht="16.5" customHeight="1">
      <c r="A140" s="29"/>
      <c r="B140" s="145"/>
      <c r="C140" s="146" t="s">
        <v>216</v>
      </c>
      <c r="D140" s="146" t="s">
        <v>211</v>
      </c>
      <c r="E140" s="147" t="s">
        <v>1128</v>
      </c>
      <c r="F140" s="148" t="s">
        <v>1129</v>
      </c>
      <c r="G140" s="149" t="s">
        <v>214</v>
      </c>
      <c r="H140" s="150">
        <v>5</v>
      </c>
      <c r="I140" s="151">
        <v>128</v>
      </c>
      <c r="J140" s="151">
        <f>ROUND(I140*H140,2)</f>
        <v>640</v>
      </c>
      <c r="K140" s="148" t="s">
        <v>215</v>
      </c>
      <c r="L140" s="30"/>
      <c r="M140" s="152" t="s">
        <v>1</v>
      </c>
      <c r="N140" s="153" t="s">
        <v>35</v>
      </c>
      <c r="O140" s="154">
        <v>0.47</v>
      </c>
      <c r="P140" s="154">
        <f>O140*H140</f>
        <v>2.3499999999999996</v>
      </c>
      <c r="Q140" s="154">
        <v>0</v>
      </c>
      <c r="R140" s="154">
        <f>Q140*H140</f>
        <v>0</v>
      </c>
      <c r="S140" s="154">
        <v>0.10199999999999999</v>
      </c>
      <c r="T140" s="155">
        <f>S140*H140</f>
        <v>0.51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216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640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640</v>
      </c>
      <c r="BL140" s="17" t="s">
        <v>216</v>
      </c>
      <c r="BM140" s="156" t="s">
        <v>1130</v>
      </c>
    </row>
    <row r="141" spans="1:65" s="13" customFormat="1">
      <c r="B141" s="158"/>
      <c r="D141" s="159" t="s">
        <v>218</v>
      </c>
      <c r="E141" s="160" t="s">
        <v>1</v>
      </c>
      <c r="F141" s="161" t="s">
        <v>1131</v>
      </c>
      <c r="H141" s="162">
        <v>5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77</v>
      </c>
      <c r="AY141" s="160" t="s">
        <v>208</v>
      </c>
    </row>
    <row r="142" spans="1:65" s="12" customFormat="1" ht="22.9" customHeight="1">
      <c r="B142" s="133"/>
      <c r="D142" s="134" t="s">
        <v>69</v>
      </c>
      <c r="E142" s="143" t="s">
        <v>245</v>
      </c>
      <c r="F142" s="143" t="s">
        <v>246</v>
      </c>
      <c r="J142" s="144">
        <f>BK142</f>
        <v>12841.98</v>
      </c>
      <c r="L142" s="133"/>
      <c r="M142" s="137"/>
      <c r="N142" s="138"/>
      <c r="O142" s="138"/>
      <c r="P142" s="139">
        <f>SUM(P143:P147)</f>
        <v>0</v>
      </c>
      <c r="Q142" s="138"/>
      <c r="R142" s="139">
        <f>SUM(R143:R147)</f>
        <v>0</v>
      </c>
      <c r="S142" s="138"/>
      <c r="T142" s="140">
        <f>SUM(T143:T147)</f>
        <v>0</v>
      </c>
      <c r="AR142" s="134" t="s">
        <v>77</v>
      </c>
      <c r="AT142" s="141" t="s">
        <v>69</v>
      </c>
      <c r="AU142" s="141" t="s">
        <v>77</v>
      </c>
      <c r="AY142" s="134" t="s">
        <v>208</v>
      </c>
      <c r="BK142" s="142">
        <f>SUM(BK143:BK147)</f>
        <v>12841.98</v>
      </c>
    </row>
    <row r="143" spans="1:65" s="2" customFormat="1" ht="16.5" customHeight="1">
      <c r="A143" s="29"/>
      <c r="B143" s="145"/>
      <c r="C143" s="146" t="s">
        <v>235</v>
      </c>
      <c r="D143" s="146" t="s">
        <v>211</v>
      </c>
      <c r="E143" s="147" t="s">
        <v>248</v>
      </c>
      <c r="F143" s="148" t="s">
        <v>249</v>
      </c>
      <c r="G143" s="149" t="s">
        <v>250</v>
      </c>
      <c r="H143" s="150">
        <v>5.4669999999999996</v>
      </c>
      <c r="I143" s="151">
        <v>918</v>
      </c>
      <c r="J143" s="151">
        <f>ROUND(I143*H143,2)</f>
        <v>5018.71</v>
      </c>
      <c r="K143" s="148" t="s">
        <v>215</v>
      </c>
      <c r="L143" s="30"/>
      <c r="M143" s="152" t="s">
        <v>1</v>
      </c>
      <c r="N143" s="153" t="s">
        <v>35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216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5018.71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5018.71</v>
      </c>
      <c r="BL143" s="17" t="s">
        <v>216</v>
      </c>
      <c r="BM143" s="156" t="s">
        <v>251</v>
      </c>
    </row>
    <row r="144" spans="1:65" s="2" customFormat="1" ht="16.5" customHeight="1">
      <c r="A144" s="29"/>
      <c r="B144" s="145"/>
      <c r="C144" s="146" t="s">
        <v>241</v>
      </c>
      <c r="D144" s="146" t="s">
        <v>211</v>
      </c>
      <c r="E144" s="147" t="s">
        <v>253</v>
      </c>
      <c r="F144" s="148" t="s">
        <v>254</v>
      </c>
      <c r="G144" s="149" t="s">
        <v>250</v>
      </c>
      <c r="H144" s="150">
        <v>5.4669999999999996</v>
      </c>
      <c r="I144" s="151">
        <v>219</v>
      </c>
      <c r="J144" s="151">
        <f>ROUND(I144*H144,2)</f>
        <v>1197.27</v>
      </c>
      <c r="K144" s="148" t="s">
        <v>215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216</v>
      </c>
      <c r="AT144" s="156" t="s">
        <v>211</v>
      </c>
      <c r="AU144" s="156" t="s">
        <v>79</v>
      </c>
      <c r="AY144" s="17" t="s">
        <v>208</v>
      </c>
      <c r="BE144" s="157">
        <f>IF(N144="základní",J144,0)</f>
        <v>1197.27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1197.27</v>
      </c>
      <c r="BL144" s="17" t="s">
        <v>216</v>
      </c>
      <c r="BM144" s="156" t="s">
        <v>255</v>
      </c>
    </row>
    <row r="145" spans="1:65" s="2" customFormat="1" ht="16.5" customHeight="1">
      <c r="A145" s="29"/>
      <c r="B145" s="145"/>
      <c r="C145" s="146" t="s">
        <v>247</v>
      </c>
      <c r="D145" s="146" t="s">
        <v>211</v>
      </c>
      <c r="E145" s="147" t="s">
        <v>257</v>
      </c>
      <c r="F145" s="148" t="s">
        <v>258</v>
      </c>
      <c r="G145" s="149" t="s">
        <v>250</v>
      </c>
      <c r="H145" s="150">
        <v>76.537999999999997</v>
      </c>
      <c r="I145" s="151">
        <v>8</v>
      </c>
      <c r="J145" s="151">
        <f>ROUND(I145*H145,2)</f>
        <v>612.29999999999995</v>
      </c>
      <c r="K145" s="148" t="s">
        <v>215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216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612.29999999999995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612.29999999999995</v>
      </c>
      <c r="BL145" s="17" t="s">
        <v>216</v>
      </c>
      <c r="BM145" s="156" t="s">
        <v>259</v>
      </c>
    </row>
    <row r="146" spans="1:65" s="13" customFormat="1">
      <c r="B146" s="158"/>
      <c r="D146" s="159" t="s">
        <v>218</v>
      </c>
      <c r="E146" s="160" t="s">
        <v>1</v>
      </c>
      <c r="F146" s="161" t="s">
        <v>1132</v>
      </c>
      <c r="H146" s="162">
        <v>76.537999999999997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208</v>
      </c>
    </row>
    <row r="147" spans="1:65" s="2" customFormat="1" ht="16.5" customHeight="1">
      <c r="A147" s="29"/>
      <c r="B147" s="145"/>
      <c r="C147" s="146" t="s">
        <v>252</v>
      </c>
      <c r="D147" s="146" t="s">
        <v>211</v>
      </c>
      <c r="E147" s="147" t="s">
        <v>318</v>
      </c>
      <c r="F147" s="148" t="s">
        <v>319</v>
      </c>
      <c r="G147" s="149" t="s">
        <v>250</v>
      </c>
      <c r="H147" s="150">
        <v>5.4669999999999996</v>
      </c>
      <c r="I147" s="151">
        <v>1100</v>
      </c>
      <c r="J147" s="151">
        <f>ROUND(I147*H147,2)</f>
        <v>6013.7</v>
      </c>
      <c r="K147" s="148" t="s">
        <v>215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216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6013.7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6013.7</v>
      </c>
      <c r="BL147" s="17" t="s">
        <v>216</v>
      </c>
      <c r="BM147" s="156" t="s">
        <v>1133</v>
      </c>
    </row>
    <row r="148" spans="1:65" s="12" customFormat="1" ht="22.9" customHeight="1">
      <c r="B148" s="133"/>
      <c r="D148" s="134" t="s">
        <v>69</v>
      </c>
      <c r="E148" s="143" t="s">
        <v>265</v>
      </c>
      <c r="F148" s="143" t="s">
        <v>266</v>
      </c>
      <c r="J148" s="144">
        <f>BK148</f>
        <v>342</v>
      </c>
      <c r="L148" s="133"/>
      <c r="M148" s="137"/>
      <c r="N148" s="138"/>
      <c r="O148" s="138"/>
      <c r="P148" s="139">
        <f>P149</f>
        <v>0</v>
      </c>
      <c r="Q148" s="138"/>
      <c r="R148" s="139">
        <f>R149</f>
        <v>0</v>
      </c>
      <c r="S148" s="138"/>
      <c r="T148" s="140">
        <f>T149</f>
        <v>0</v>
      </c>
      <c r="AR148" s="134" t="s">
        <v>77</v>
      </c>
      <c r="AT148" s="141" t="s">
        <v>69</v>
      </c>
      <c r="AU148" s="141" t="s">
        <v>77</v>
      </c>
      <c r="AY148" s="134" t="s">
        <v>208</v>
      </c>
      <c r="BK148" s="142">
        <f>BK149</f>
        <v>342</v>
      </c>
    </row>
    <row r="149" spans="1:65" s="2" customFormat="1" ht="16.5" customHeight="1">
      <c r="A149" s="29"/>
      <c r="B149" s="145"/>
      <c r="C149" s="146" t="s">
        <v>256</v>
      </c>
      <c r="D149" s="146" t="s">
        <v>211</v>
      </c>
      <c r="E149" s="147" t="s">
        <v>268</v>
      </c>
      <c r="F149" s="148" t="s">
        <v>269</v>
      </c>
      <c r="G149" s="149" t="s">
        <v>250</v>
      </c>
      <c r="H149" s="150">
        <v>0.68400000000000005</v>
      </c>
      <c r="I149" s="151">
        <v>500</v>
      </c>
      <c r="J149" s="151">
        <f>ROUND(I149*H149,2)</f>
        <v>342</v>
      </c>
      <c r="K149" s="148" t="s">
        <v>215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216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342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342</v>
      </c>
      <c r="BL149" s="17" t="s">
        <v>216</v>
      </c>
      <c r="BM149" s="156" t="s">
        <v>270</v>
      </c>
    </row>
    <row r="150" spans="1:65" s="12" customFormat="1" ht="25.9" customHeight="1">
      <c r="B150" s="133"/>
      <c r="D150" s="134" t="s">
        <v>69</v>
      </c>
      <c r="E150" s="135" t="s">
        <v>271</v>
      </c>
      <c r="F150" s="135" t="s">
        <v>272</v>
      </c>
      <c r="J150" s="136">
        <f>BK150</f>
        <v>13687.11</v>
      </c>
      <c r="L150" s="133"/>
      <c r="M150" s="137"/>
      <c r="N150" s="138"/>
      <c r="O150" s="138"/>
      <c r="P150" s="139">
        <f>P151+P160+P171+P178</f>
        <v>1.8900000000000001</v>
      </c>
      <c r="Q150" s="138"/>
      <c r="R150" s="139">
        <f>R151+R160+R171+R178</f>
        <v>0.1485467</v>
      </c>
      <c r="S150" s="138"/>
      <c r="T150" s="140">
        <f>T151+T160+T171+T178</f>
        <v>7.0000000000000007E-2</v>
      </c>
      <c r="AR150" s="134" t="s">
        <v>79</v>
      </c>
      <c r="AT150" s="141" t="s">
        <v>69</v>
      </c>
      <c r="AU150" s="141" t="s">
        <v>70</v>
      </c>
      <c r="AY150" s="134" t="s">
        <v>208</v>
      </c>
      <c r="BK150" s="142">
        <f>BK151+BK160+BK171+BK178</f>
        <v>13687.11</v>
      </c>
    </row>
    <row r="151" spans="1:65" s="12" customFormat="1" ht="22.9" customHeight="1">
      <c r="B151" s="133"/>
      <c r="D151" s="134" t="s">
        <v>69</v>
      </c>
      <c r="E151" s="143" t="s">
        <v>734</v>
      </c>
      <c r="F151" s="143" t="s">
        <v>735</v>
      </c>
      <c r="J151" s="144">
        <f>BK151</f>
        <v>3318.06</v>
      </c>
      <c r="L151" s="133"/>
      <c r="M151" s="137"/>
      <c r="N151" s="138"/>
      <c r="O151" s="138"/>
      <c r="P151" s="139">
        <f>SUM(P152:P159)</f>
        <v>0</v>
      </c>
      <c r="Q151" s="138"/>
      <c r="R151" s="139">
        <f>SUM(R152:R159)</f>
        <v>2.8559999999999999E-2</v>
      </c>
      <c r="S151" s="138"/>
      <c r="T151" s="140">
        <f>SUM(T152:T159)</f>
        <v>0</v>
      </c>
      <c r="AR151" s="134" t="s">
        <v>79</v>
      </c>
      <c r="AT151" s="141" t="s">
        <v>69</v>
      </c>
      <c r="AU151" s="141" t="s">
        <v>77</v>
      </c>
      <c r="AY151" s="134" t="s">
        <v>208</v>
      </c>
      <c r="BK151" s="142">
        <f>SUM(BK152:BK159)</f>
        <v>3318.06</v>
      </c>
    </row>
    <row r="152" spans="1:65" s="2" customFormat="1" ht="16.5" customHeight="1">
      <c r="A152" s="29"/>
      <c r="B152" s="145"/>
      <c r="C152" s="146" t="s">
        <v>261</v>
      </c>
      <c r="D152" s="146" t="s">
        <v>211</v>
      </c>
      <c r="E152" s="147" t="s">
        <v>1134</v>
      </c>
      <c r="F152" s="148" t="s">
        <v>1135</v>
      </c>
      <c r="G152" s="149" t="s">
        <v>214</v>
      </c>
      <c r="H152" s="150">
        <v>2.8</v>
      </c>
      <c r="I152" s="151">
        <v>52</v>
      </c>
      <c r="J152" s="151">
        <f>ROUND(I152*H152,2)</f>
        <v>145.6</v>
      </c>
      <c r="K152" s="148" t="s">
        <v>215</v>
      </c>
      <c r="L152" s="30"/>
      <c r="M152" s="152" t="s">
        <v>1</v>
      </c>
      <c r="N152" s="153" t="s">
        <v>35</v>
      </c>
      <c r="O152" s="154">
        <v>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145.6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145.6</v>
      </c>
      <c r="BL152" s="17" t="s">
        <v>278</v>
      </c>
      <c r="BM152" s="156" t="s">
        <v>1136</v>
      </c>
    </row>
    <row r="153" spans="1:65" s="13" customFormat="1">
      <c r="B153" s="158"/>
      <c r="D153" s="159" t="s">
        <v>218</v>
      </c>
      <c r="E153" s="160" t="s">
        <v>1</v>
      </c>
      <c r="F153" s="161" t="s">
        <v>1131</v>
      </c>
      <c r="H153" s="162">
        <v>5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70</v>
      </c>
      <c r="AY153" s="160" t="s">
        <v>208</v>
      </c>
    </row>
    <row r="154" spans="1:65" s="13" customFormat="1">
      <c r="B154" s="158"/>
      <c r="D154" s="159" t="s">
        <v>218</v>
      </c>
      <c r="E154" s="160" t="s">
        <v>1</v>
      </c>
      <c r="F154" s="161" t="s">
        <v>1137</v>
      </c>
      <c r="H154" s="162">
        <v>-2.2000000000000002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4" customFormat="1">
      <c r="B155" s="166"/>
      <c r="D155" s="159" t="s">
        <v>218</v>
      </c>
      <c r="E155" s="167" t="s">
        <v>1</v>
      </c>
      <c r="F155" s="168" t="s">
        <v>283</v>
      </c>
      <c r="H155" s="169">
        <v>2.8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218</v>
      </c>
      <c r="AU155" s="167" t="s">
        <v>79</v>
      </c>
      <c r="AV155" s="14" t="s">
        <v>216</v>
      </c>
      <c r="AW155" s="14" t="s">
        <v>27</v>
      </c>
      <c r="AX155" s="14" t="s">
        <v>77</v>
      </c>
      <c r="AY155" s="167" t="s">
        <v>208</v>
      </c>
    </row>
    <row r="156" spans="1:65" s="2" customFormat="1" ht="16.5" customHeight="1">
      <c r="A156" s="29"/>
      <c r="B156" s="145"/>
      <c r="C156" s="176" t="s">
        <v>267</v>
      </c>
      <c r="D156" s="176" t="s">
        <v>328</v>
      </c>
      <c r="E156" s="177" t="s">
        <v>1138</v>
      </c>
      <c r="F156" s="178" t="s">
        <v>1139</v>
      </c>
      <c r="G156" s="179" t="s">
        <v>214</v>
      </c>
      <c r="H156" s="180">
        <v>5.7119999999999997</v>
      </c>
      <c r="I156" s="181">
        <v>163</v>
      </c>
      <c r="J156" s="181">
        <f>ROUND(I156*H156,2)</f>
        <v>931.06</v>
      </c>
      <c r="K156" s="178" t="s">
        <v>215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5.0000000000000001E-3</v>
      </c>
      <c r="R156" s="154">
        <f>Q156*H156</f>
        <v>2.8559999999999999E-2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332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931.06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931.06</v>
      </c>
      <c r="BL156" s="17" t="s">
        <v>278</v>
      </c>
      <c r="BM156" s="156" t="s">
        <v>1140</v>
      </c>
    </row>
    <row r="157" spans="1:65" s="13" customFormat="1">
      <c r="B157" s="158"/>
      <c r="D157" s="159" t="s">
        <v>218</v>
      </c>
      <c r="E157" s="160" t="s">
        <v>1</v>
      </c>
      <c r="F157" s="161" t="s">
        <v>1141</v>
      </c>
      <c r="H157" s="162">
        <v>5.7119999999999997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2" customFormat="1" ht="16.5" customHeight="1">
      <c r="A158" s="29"/>
      <c r="B158" s="145"/>
      <c r="C158" s="146" t="s">
        <v>275</v>
      </c>
      <c r="D158" s="146" t="s">
        <v>211</v>
      </c>
      <c r="E158" s="147" t="s">
        <v>743</v>
      </c>
      <c r="F158" s="148" t="s">
        <v>744</v>
      </c>
      <c r="G158" s="149" t="s">
        <v>250</v>
      </c>
      <c r="H158" s="150">
        <v>1.601</v>
      </c>
      <c r="I158" s="151">
        <v>900</v>
      </c>
      <c r="J158" s="151">
        <f>ROUND(I158*H158,2)</f>
        <v>1440.9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1440.9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1440.9</v>
      </c>
      <c r="BL158" s="17" t="s">
        <v>278</v>
      </c>
      <c r="BM158" s="156" t="s">
        <v>745</v>
      </c>
    </row>
    <row r="159" spans="1:65" s="2" customFormat="1" ht="16.5" customHeight="1">
      <c r="A159" s="29"/>
      <c r="B159" s="145"/>
      <c r="C159" s="146" t="s">
        <v>284</v>
      </c>
      <c r="D159" s="146" t="s">
        <v>211</v>
      </c>
      <c r="E159" s="147" t="s">
        <v>746</v>
      </c>
      <c r="F159" s="148" t="s">
        <v>747</v>
      </c>
      <c r="G159" s="149" t="s">
        <v>250</v>
      </c>
      <c r="H159" s="150">
        <v>1.601</v>
      </c>
      <c r="I159" s="151">
        <v>500</v>
      </c>
      <c r="J159" s="151">
        <f>ROUND(I159*H159,2)</f>
        <v>800.5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800.5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800.5</v>
      </c>
      <c r="BL159" s="17" t="s">
        <v>278</v>
      </c>
      <c r="BM159" s="156" t="s">
        <v>748</v>
      </c>
    </row>
    <row r="160" spans="1:65" s="12" customFormat="1" ht="22.9" customHeight="1">
      <c r="B160" s="133"/>
      <c r="D160" s="134" t="s">
        <v>69</v>
      </c>
      <c r="E160" s="143" t="s">
        <v>515</v>
      </c>
      <c r="F160" s="143" t="s">
        <v>516</v>
      </c>
      <c r="J160" s="144">
        <f>BK160</f>
        <v>3210.8</v>
      </c>
      <c r="L160" s="133"/>
      <c r="M160" s="137"/>
      <c r="N160" s="138"/>
      <c r="O160" s="138"/>
      <c r="P160" s="139">
        <f>SUM(P161:P170)</f>
        <v>1.8900000000000001</v>
      </c>
      <c r="Q160" s="138"/>
      <c r="R160" s="139">
        <f>SUM(R161:R170)</f>
        <v>0.11404000000000002</v>
      </c>
      <c r="S160" s="138"/>
      <c r="T160" s="140">
        <f>SUM(T161:T170)</f>
        <v>7.0000000000000007E-2</v>
      </c>
      <c r="AR160" s="134" t="s">
        <v>79</v>
      </c>
      <c r="AT160" s="141" t="s">
        <v>69</v>
      </c>
      <c r="AU160" s="141" t="s">
        <v>77</v>
      </c>
      <c r="AY160" s="134" t="s">
        <v>208</v>
      </c>
      <c r="BK160" s="142">
        <f>SUM(BK161:BK170)</f>
        <v>3210.8</v>
      </c>
    </row>
    <row r="161" spans="1:65" s="2" customFormat="1" ht="16.5" customHeight="1">
      <c r="A161" s="29"/>
      <c r="B161" s="145"/>
      <c r="C161" s="146" t="s">
        <v>290</v>
      </c>
      <c r="D161" s="146" t="s">
        <v>211</v>
      </c>
      <c r="E161" s="147" t="s">
        <v>1142</v>
      </c>
      <c r="F161" s="148" t="s">
        <v>1143</v>
      </c>
      <c r="G161" s="149" t="s">
        <v>214</v>
      </c>
      <c r="H161" s="150">
        <v>5</v>
      </c>
      <c r="I161" s="151">
        <v>33</v>
      </c>
      <c r="J161" s="151">
        <f>ROUND(I161*H161,2)</f>
        <v>165</v>
      </c>
      <c r="K161" s="148" t="s">
        <v>215</v>
      </c>
      <c r="L161" s="30"/>
      <c r="M161" s="152" t="s">
        <v>1</v>
      </c>
      <c r="N161" s="153" t="s">
        <v>35</v>
      </c>
      <c r="O161" s="154">
        <v>0.10199999999999999</v>
      </c>
      <c r="P161" s="154">
        <f>O161*H161</f>
        <v>0.51</v>
      </c>
      <c r="Q161" s="154">
        <v>0</v>
      </c>
      <c r="R161" s="154">
        <f>Q161*H161</f>
        <v>0</v>
      </c>
      <c r="S161" s="154">
        <v>1.4E-2</v>
      </c>
      <c r="T161" s="155">
        <f>S161*H161</f>
        <v>7.0000000000000007E-2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165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165</v>
      </c>
      <c r="BL161" s="17" t="s">
        <v>278</v>
      </c>
      <c r="BM161" s="156" t="s">
        <v>1144</v>
      </c>
    </row>
    <row r="162" spans="1:65" s="13" customFormat="1">
      <c r="B162" s="158"/>
      <c r="D162" s="159" t="s">
        <v>218</v>
      </c>
      <c r="E162" s="160" t="s">
        <v>1</v>
      </c>
      <c r="F162" s="161" t="s">
        <v>1131</v>
      </c>
      <c r="H162" s="162">
        <v>5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77</v>
      </c>
      <c r="AY162" s="160" t="s">
        <v>208</v>
      </c>
    </row>
    <row r="163" spans="1:65" s="2" customFormat="1" ht="16.5" customHeight="1">
      <c r="A163" s="29"/>
      <c r="B163" s="145"/>
      <c r="C163" s="146" t="s">
        <v>8</v>
      </c>
      <c r="D163" s="146" t="s">
        <v>211</v>
      </c>
      <c r="E163" s="147" t="s">
        <v>628</v>
      </c>
      <c r="F163" s="148" t="s">
        <v>629</v>
      </c>
      <c r="G163" s="149" t="s">
        <v>214</v>
      </c>
      <c r="H163" s="150">
        <v>5</v>
      </c>
      <c r="I163" s="151">
        <v>400</v>
      </c>
      <c r="J163" s="151">
        <f>ROUND(I163*H163,2)</f>
        <v>2000</v>
      </c>
      <c r="K163" s="148" t="s">
        <v>215</v>
      </c>
      <c r="L163" s="30"/>
      <c r="M163" s="152" t="s">
        <v>1</v>
      </c>
      <c r="N163" s="153" t="s">
        <v>35</v>
      </c>
      <c r="O163" s="154">
        <v>0</v>
      </c>
      <c r="P163" s="154">
        <f>O163*H163</f>
        <v>0</v>
      </c>
      <c r="Q163" s="154">
        <v>1.9460000000000002E-2</v>
      </c>
      <c r="R163" s="154">
        <f>Q163*H163</f>
        <v>9.7300000000000011E-2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278</v>
      </c>
      <c r="AT163" s="156" t="s">
        <v>211</v>
      </c>
      <c r="AU163" s="156" t="s">
        <v>79</v>
      </c>
      <c r="AY163" s="17" t="s">
        <v>208</v>
      </c>
      <c r="BE163" s="157">
        <f>IF(N163="základní",J163,0)</f>
        <v>2000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2000</v>
      </c>
      <c r="BL163" s="17" t="s">
        <v>278</v>
      </c>
      <c r="BM163" s="156" t="s">
        <v>630</v>
      </c>
    </row>
    <row r="164" spans="1:65" s="13" customFormat="1">
      <c r="B164" s="158"/>
      <c r="D164" s="159" t="s">
        <v>218</v>
      </c>
      <c r="E164" s="160" t="s">
        <v>1</v>
      </c>
      <c r="F164" s="161" t="s">
        <v>1131</v>
      </c>
      <c r="H164" s="162">
        <v>5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77</v>
      </c>
      <c r="AY164" s="160" t="s">
        <v>208</v>
      </c>
    </row>
    <row r="165" spans="1:65" s="2" customFormat="1" ht="16.5" customHeight="1">
      <c r="A165" s="29"/>
      <c r="B165" s="145"/>
      <c r="C165" s="146" t="s">
        <v>278</v>
      </c>
      <c r="D165" s="146" t="s">
        <v>211</v>
      </c>
      <c r="E165" s="147" t="s">
        <v>1145</v>
      </c>
      <c r="F165" s="148" t="s">
        <v>1146</v>
      </c>
      <c r="G165" s="149" t="s">
        <v>287</v>
      </c>
      <c r="H165" s="150">
        <v>12</v>
      </c>
      <c r="I165" s="151">
        <v>53.4</v>
      </c>
      <c r="J165" s="151">
        <f>ROUND(I165*H165,2)</f>
        <v>640.79999999999995</v>
      </c>
      <c r="K165" s="148" t="s">
        <v>215</v>
      </c>
      <c r="L165" s="30"/>
      <c r="M165" s="152" t="s">
        <v>1</v>
      </c>
      <c r="N165" s="153" t="s">
        <v>35</v>
      </c>
      <c r="O165" s="154">
        <v>0.115</v>
      </c>
      <c r="P165" s="154">
        <f>O165*H165</f>
        <v>1.3800000000000001</v>
      </c>
      <c r="Q165" s="154">
        <v>2.0000000000000002E-5</v>
      </c>
      <c r="R165" s="154">
        <f>Q165*H165</f>
        <v>2.4000000000000003E-4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278</v>
      </c>
      <c r="AT165" s="156" t="s">
        <v>211</v>
      </c>
      <c r="AU165" s="156" t="s">
        <v>79</v>
      </c>
      <c r="AY165" s="17" t="s">
        <v>208</v>
      </c>
      <c r="BE165" s="157">
        <f>IF(N165="základní",J165,0)</f>
        <v>640.79999999999995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640.79999999999995</v>
      </c>
      <c r="BL165" s="17" t="s">
        <v>278</v>
      </c>
      <c r="BM165" s="156" t="s">
        <v>1147</v>
      </c>
    </row>
    <row r="166" spans="1:65" s="13" customFormat="1">
      <c r="B166" s="158"/>
      <c r="D166" s="159" t="s">
        <v>218</v>
      </c>
      <c r="E166" s="160" t="s">
        <v>1</v>
      </c>
      <c r="F166" s="161" t="s">
        <v>1148</v>
      </c>
      <c r="H166" s="162">
        <v>12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27</v>
      </c>
      <c r="AX166" s="13" t="s">
        <v>77</v>
      </c>
      <c r="AY166" s="160" t="s">
        <v>208</v>
      </c>
    </row>
    <row r="167" spans="1:65" s="2" customFormat="1" ht="16.5" customHeight="1">
      <c r="A167" s="29"/>
      <c r="B167" s="145"/>
      <c r="C167" s="176" t="s">
        <v>302</v>
      </c>
      <c r="D167" s="176" t="s">
        <v>328</v>
      </c>
      <c r="E167" s="177" t="s">
        <v>1149</v>
      </c>
      <c r="F167" s="178" t="s">
        <v>540</v>
      </c>
      <c r="G167" s="179" t="s">
        <v>522</v>
      </c>
      <c r="H167" s="180">
        <v>0.03</v>
      </c>
      <c r="I167" s="181">
        <v>6280</v>
      </c>
      <c r="J167" s="181">
        <f>ROUND(I167*H167,2)</f>
        <v>188.4</v>
      </c>
      <c r="K167" s="178" t="s">
        <v>1</v>
      </c>
      <c r="L167" s="182"/>
      <c r="M167" s="183" t="s">
        <v>1</v>
      </c>
      <c r="N167" s="184" t="s">
        <v>35</v>
      </c>
      <c r="O167" s="154">
        <v>0</v>
      </c>
      <c r="P167" s="154">
        <f>O167*H167</f>
        <v>0</v>
      </c>
      <c r="Q167" s="154">
        <v>0.55000000000000004</v>
      </c>
      <c r="R167" s="154">
        <f>Q167*H167</f>
        <v>1.6500000000000001E-2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332</v>
      </c>
      <c r="AT167" s="156" t="s">
        <v>328</v>
      </c>
      <c r="AU167" s="156" t="s">
        <v>79</v>
      </c>
      <c r="AY167" s="17" t="s">
        <v>208</v>
      </c>
      <c r="BE167" s="157">
        <f>IF(N167="základní",J167,0)</f>
        <v>188.4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188.4</v>
      </c>
      <c r="BL167" s="17" t="s">
        <v>278</v>
      </c>
      <c r="BM167" s="156" t="s">
        <v>1150</v>
      </c>
    </row>
    <row r="168" spans="1:65" s="13" customFormat="1">
      <c r="B168" s="158"/>
      <c r="D168" s="159" t="s">
        <v>218</v>
      </c>
      <c r="E168" s="160" t="s">
        <v>1</v>
      </c>
      <c r="F168" s="161" t="s">
        <v>1151</v>
      </c>
      <c r="H168" s="162">
        <v>0.03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77</v>
      </c>
      <c r="AY168" s="160" t="s">
        <v>208</v>
      </c>
    </row>
    <row r="169" spans="1:65" s="2" customFormat="1" ht="16.5" customHeight="1">
      <c r="A169" s="29"/>
      <c r="B169" s="145"/>
      <c r="C169" s="146" t="s">
        <v>307</v>
      </c>
      <c r="D169" s="146" t="s">
        <v>211</v>
      </c>
      <c r="E169" s="147" t="s">
        <v>543</v>
      </c>
      <c r="F169" s="148" t="s">
        <v>544</v>
      </c>
      <c r="G169" s="149" t="s">
        <v>250</v>
      </c>
      <c r="H169" s="150">
        <v>0.114</v>
      </c>
      <c r="I169" s="151">
        <v>1000</v>
      </c>
      <c r="J169" s="151">
        <f>ROUND(I169*H169,2)</f>
        <v>114</v>
      </c>
      <c r="K169" s="148" t="s">
        <v>215</v>
      </c>
      <c r="L169" s="30"/>
      <c r="M169" s="152" t="s">
        <v>1</v>
      </c>
      <c r="N169" s="153" t="s">
        <v>35</v>
      </c>
      <c r="O169" s="154">
        <v>0</v>
      </c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278</v>
      </c>
      <c r="AT169" s="156" t="s">
        <v>211</v>
      </c>
      <c r="AU169" s="156" t="s">
        <v>79</v>
      </c>
      <c r="AY169" s="17" t="s">
        <v>208</v>
      </c>
      <c r="BE169" s="157">
        <f>IF(N169="základní",J169,0)</f>
        <v>114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114</v>
      </c>
      <c r="BL169" s="17" t="s">
        <v>278</v>
      </c>
      <c r="BM169" s="156" t="s">
        <v>545</v>
      </c>
    </row>
    <row r="170" spans="1:65" s="2" customFormat="1" ht="16.5" customHeight="1">
      <c r="A170" s="29"/>
      <c r="B170" s="145"/>
      <c r="C170" s="146" t="s">
        <v>311</v>
      </c>
      <c r="D170" s="146" t="s">
        <v>211</v>
      </c>
      <c r="E170" s="147" t="s">
        <v>546</v>
      </c>
      <c r="F170" s="148" t="s">
        <v>547</v>
      </c>
      <c r="G170" s="149" t="s">
        <v>250</v>
      </c>
      <c r="H170" s="150">
        <v>0.114</v>
      </c>
      <c r="I170" s="151">
        <v>900</v>
      </c>
      <c r="J170" s="151">
        <f>ROUND(I170*H170,2)</f>
        <v>102.6</v>
      </c>
      <c r="K170" s="148" t="s">
        <v>215</v>
      </c>
      <c r="L170" s="30"/>
      <c r="M170" s="152" t="s">
        <v>1</v>
      </c>
      <c r="N170" s="153" t="s">
        <v>35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278</v>
      </c>
      <c r="AT170" s="156" t="s">
        <v>211</v>
      </c>
      <c r="AU170" s="156" t="s">
        <v>79</v>
      </c>
      <c r="AY170" s="17" t="s">
        <v>208</v>
      </c>
      <c r="BE170" s="157">
        <f>IF(N170="základní",J170,0)</f>
        <v>102.6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77</v>
      </c>
      <c r="BK170" s="157">
        <f>ROUND(I170*H170,2)</f>
        <v>102.6</v>
      </c>
      <c r="BL170" s="17" t="s">
        <v>278</v>
      </c>
      <c r="BM170" s="156" t="s">
        <v>548</v>
      </c>
    </row>
    <row r="171" spans="1:65" s="12" customFormat="1" ht="22.9" customHeight="1">
      <c r="B171" s="133"/>
      <c r="D171" s="134" t="s">
        <v>69</v>
      </c>
      <c r="E171" s="143" t="s">
        <v>702</v>
      </c>
      <c r="F171" s="143" t="s">
        <v>703</v>
      </c>
      <c r="J171" s="144">
        <f>BK171</f>
        <v>6833.45</v>
      </c>
      <c r="L171" s="133"/>
      <c r="M171" s="137"/>
      <c r="N171" s="138"/>
      <c r="O171" s="138"/>
      <c r="P171" s="139">
        <f>SUM(P172:P177)</f>
        <v>0</v>
      </c>
      <c r="Q171" s="138"/>
      <c r="R171" s="139">
        <f>SUM(R172:R177)</f>
        <v>5.2564999999999999E-3</v>
      </c>
      <c r="S171" s="138"/>
      <c r="T171" s="140">
        <f>SUM(T172:T177)</f>
        <v>0</v>
      </c>
      <c r="AR171" s="134" t="s">
        <v>79</v>
      </c>
      <c r="AT171" s="141" t="s">
        <v>69</v>
      </c>
      <c r="AU171" s="141" t="s">
        <v>77</v>
      </c>
      <c r="AY171" s="134" t="s">
        <v>208</v>
      </c>
      <c r="BK171" s="142">
        <f>SUM(BK172:BK177)</f>
        <v>6833.45</v>
      </c>
    </row>
    <row r="172" spans="1:65" s="2" customFormat="1" ht="16.5" customHeight="1">
      <c r="A172" s="29"/>
      <c r="B172" s="145"/>
      <c r="C172" s="146" t="s">
        <v>387</v>
      </c>
      <c r="D172" s="146" t="s">
        <v>211</v>
      </c>
      <c r="E172" s="147" t="s">
        <v>705</v>
      </c>
      <c r="F172" s="148" t="s">
        <v>1152</v>
      </c>
      <c r="G172" s="149" t="s">
        <v>707</v>
      </c>
      <c r="H172" s="150">
        <v>105.13</v>
      </c>
      <c r="I172" s="151">
        <v>65</v>
      </c>
      <c r="J172" s="151">
        <f>ROUND(I172*H172,2)</f>
        <v>6833.45</v>
      </c>
      <c r="K172" s="148" t="s">
        <v>1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5.0000000000000002E-5</v>
      </c>
      <c r="R172" s="154">
        <f>Q172*H172</f>
        <v>5.2564999999999999E-3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6833.45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6833.45</v>
      </c>
      <c r="BL172" s="17" t="s">
        <v>278</v>
      </c>
      <c r="BM172" s="156" t="s">
        <v>708</v>
      </c>
    </row>
    <row r="173" spans="1:65" s="13" customFormat="1">
      <c r="B173" s="158"/>
      <c r="D173" s="159" t="s">
        <v>218</v>
      </c>
      <c r="E173" s="160" t="s">
        <v>1</v>
      </c>
      <c r="F173" s="161" t="s">
        <v>1153</v>
      </c>
      <c r="H173" s="162">
        <v>73.400000000000006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218</v>
      </c>
      <c r="AU173" s="160" t="s">
        <v>79</v>
      </c>
      <c r="AV173" s="13" t="s">
        <v>79</v>
      </c>
      <c r="AW173" s="13" t="s">
        <v>27</v>
      </c>
      <c r="AX173" s="13" t="s">
        <v>70</v>
      </c>
      <c r="AY173" s="160" t="s">
        <v>208</v>
      </c>
    </row>
    <row r="174" spans="1:65" s="13" customFormat="1">
      <c r="B174" s="158"/>
      <c r="D174" s="159" t="s">
        <v>218</v>
      </c>
      <c r="E174" s="160" t="s">
        <v>1</v>
      </c>
      <c r="F174" s="161" t="s">
        <v>1154</v>
      </c>
      <c r="H174" s="162">
        <v>9.8130000000000006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218</v>
      </c>
      <c r="AU174" s="160" t="s">
        <v>79</v>
      </c>
      <c r="AV174" s="13" t="s">
        <v>79</v>
      </c>
      <c r="AW174" s="13" t="s">
        <v>27</v>
      </c>
      <c r="AX174" s="13" t="s">
        <v>70</v>
      </c>
      <c r="AY174" s="160" t="s">
        <v>208</v>
      </c>
    </row>
    <row r="175" spans="1:65" s="13" customFormat="1">
      <c r="B175" s="158"/>
      <c r="D175" s="159" t="s">
        <v>218</v>
      </c>
      <c r="E175" s="160" t="s">
        <v>1</v>
      </c>
      <c r="F175" s="161" t="s">
        <v>1155</v>
      </c>
      <c r="H175" s="162">
        <v>14.13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218</v>
      </c>
      <c r="AU175" s="160" t="s">
        <v>79</v>
      </c>
      <c r="AV175" s="13" t="s">
        <v>79</v>
      </c>
      <c r="AW175" s="13" t="s">
        <v>27</v>
      </c>
      <c r="AX175" s="13" t="s">
        <v>70</v>
      </c>
      <c r="AY175" s="160" t="s">
        <v>208</v>
      </c>
    </row>
    <row r="176" spans="1:65" s="15" customFormat="1">
      <c r="B176" s="185"/>
      <c r="D176" s="159" t="s">
        <v>218</v>
      </c>
      <c r="E176" s="186" t="s">
        <v>1</v>
      </c>
      <c r="F176" s="187" t="s">
        <v>1156</v>
      </c>
      <c r="H176" s="188">
        <v>97.343000000000004</v>
      </c>
      <c r="L176" s="185"/>
      <c r="M176" s="189"/>
      <c r="N176" s="190"/>
      <c r="O176" s="190"/>
      <c r="P176" s="190"/>
      <c r="Q176" s="190"/>
      <c r="R176" s="190"/>
      <c r="S176" s="190"/>
      <c r="T176" s="191"/>
      <c r="AT176" s="186" t="s">
        <v>218</v>
      </c>
      <c r="AU176" s="186" t="s">
        <v>79</v>
      </c>
      <c r="AV176" s="15" t="s">
        <v>226</v>
      </c>
      <c r="AW176" s="15" t="s">
        <v>27</v>
      </c>
      <c r="AX176" s="15" t="s">
        <v>70</v>
      </c>
      <c r="AY176" s="186" t="s">
        <v>208</v>
      </c>
    </row>
    <row r="177" spans="1:65" s="13" customFormat="1">
      <c r="B177" s="158"/>
      <c r="D177" s="159" t="s">
        <v>218</v>
      </c>
      <c r="E177" s="160" t="s">
        <v>1</v>
      </c>
      <c r="F177" s="161" t="s">
        <v>1157</v>
      </c>
      <c r="H177" s="162">
        <v>105.13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77</v>
      </c>
      <c r="AY177" s="160" t="s">
        <v>208</v>
      </c>
    </row>
    <row r="178" spans="1:65" s="12" customFormat="1" ht="22.9" customHeight="1">
      <c r="B178" s="133"/>
      <c r="D178" s="134" t="s">
        <v>69</v>
      </c>
      <c r="E178" s="143" t="s">
        <v>712</v>
      </c>
      <c r="F178" s="143" t="s">
        <v>713</v>
      </c>
      <c r="J178" s="144">
        <f>BK178</f>
        <v>324.8</v>
      </c>
      <c r="L178" s="133"/>
      <c r="M178" s="137"/>
      <c r="N178" s="138"/>
      <c r="O178" s="138"/>
      <c r="P178" s="139">
        <f>SUM(P179:P183)</f>
        <v>0</v>
      </c>
      <c r="Q178" s="138"/>
      <c r="R178" s="139">
        <f>SUM(R179:R183)</f>
        <v>6.9019999999999997E-4</v>
      </c>
      <c r="S178" s="138"/>
      <c r="T178" s="140">
        <f>SUM(T179:T183)</f>
        <v>0</v>
      </c>
      <c r="AR178" s="134" t="s">
        <v>79</v>
      </c>
      <c r="AT178" s="141" t="s">
        <v>69</v>
      </c>
      <c r="AU178" s="141" t="s">
        <v>77</v>
      </c>
      <c r="AY178" s="134" t="s">
        <v>208</v>
      </c>
      <c r="BK178" s="142">
        <f>SUM(BK179:BK183)</f>
        <v>324.8</v>
      </c>
    </row>
    <row r="179" spans="1:65" s="2" customFormat="1" ht="16.5" customHeight="1">
      <c r="A179" s="29"/>
      <c r="B179" s="145"/>
      <c r="C179" s="146" t="s">
        <v>7</v>
      </c>
      <c r="D179" s="146" t="s">
        <v>211</v>
      </c>
      <c r="E179" s="147" t="s">
        <v>715</v>
      </c>
      <c r="F179" s="148" t="s">
        <v>716</v>
      </c>
      <c r="G179" s="149" t="s">
        <v>214</v>
      </c>
      <c r="H179" s="150">
        <v>4.0599999999999996</v>
      </c>
      <c r="I179" s="151">
        <v>80</v>
      </c>
      <c r="J179" s="151">
        <f>ROUND(I179*H179,2)</f>
        <v>324.8</v>
      </c>
      <c r="K179" s="148" t="s">
        <v>215</v>
      </c>
      <c r="L179" s="30"/>
      <c r="M179" s="152" t="s">
        <v>1</v>
      </c>
      <c r="N179" s="153" t="s">
        <v>35</v>
      </c>
      <c r="O179" s="154">
        <v>0</v>
      </c>
      <c r="P179" s="154">
        <f>O179*H179</f>
        <v>0</v>
      </c>
      <c r="Q179" s="154">
        <v>1.7000000000000001E-4</v>
      </c>
      <c r="R179" s="154">
        <f>Q179*H179</f>
        <v>6.9019999999999997E-4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278</v>
      </c>
      <c r="AT179" s="156" t="s">
        <v>211</v>
      </c>
      <c r="AU179" s="156" t="s">
        <v>79</v>
      </c>
      <c r="AY179" s="17" t="s">
        <v>208</v>
      </c>
      <c r="BE179" s="157">
        <f>IF(N179="základní",J179,0)</f>
        <v>324.8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77</v>
      </c>
      <c r="BK179" s="157">
        <f>ROUND(I179*H179,2)</f>
        <v>324.8</v>
      </c>
      <c r="BL179" s="17" t="s">
        <v>278</v>
      </c>
      <c r="BM179" s="156" t="s">
        <v>717</v>
      </c>
    </row>
    <row r="180" spans="1:65" s="13" customFormat="1">
      <c r="B180" s="158"/>
      <c r="D180" s="159" t="s">
        <v>218</v>
      </c>
      <c r="E180" s="160" t="s">
        <v>1</v>
      </c>
      <c r="F180" s="161" t="s">
        <v>1158</v>
      </c>
      <c r="H180" s="162">
        <v>3.2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218</v>
      </c>
      <c r="AU180" s="160" t="s">
        <v>79</v>
      </c>
      <c r="AV180" s="13" t="s">
        <v>79</v>
      </c>
      <c r="AW180" s="13" t="s">
        <v>27</v>
      </c>
      <c r="AX180" s="13" t="s">
        <v>70</v>
      </c>
      <c r="AY180" s="160" t="s">
        <v>208</v>
      </c>
    </row>
    <row r="181" spans="1:65" s="13" customFormat="1">
      <c r="B181" s="158"/>
      <c r="D181" s="159" t="s">
        <v>218</v>
      </c>
      <c r="E181" s="160" t="s">
        <v>1</v>
      </c>
      <c r="F181" s="161" t="s">
        <v>1159</v>
      </c>
      <c r="H181" s="162">
        <v>0.5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70</v>
      </c>
      <c r="AY181" s="160" t="s">
        <v>208</v>
      </c>
    </row>
    <row r="182" spans="1:65" s="13" customFormat="1">
      <c r="B182" s="158"/>
      <c r="D182" s="159" t="s">
        <v>218</v>
      </c>
      <c r="E182" s="160" t="s">
        <v>1</v>
      </c>
      <c r="F182" s="161" t="s">
        <v>1160</v>
      </c>
      <c r="H182" s="162">
        <v>0.36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218</v>
      </c>
      <c r="AU182" s="160" t="s">
        <v>79</v>
      </c>
      <c r="AV182" s="13" t="s">
        <v>79</v>
      </c>
      <c r="AW182" s="13" t="s">
        <v>27</v>
      </c>
      <c r="AX182" s="13" t="s">
        <v>70</v>
      </c>
      <c r="AY182" s="160" t="s">
        <v>208</v>
      </c>
    </row>
    <row r="183" spans="1:65" s="15" customFormat="1">
      <c r="B183" s="185"/>
      <c r="D183" s="159" t="s">
        <v>218</v>
      </c>
      <c r="E183" s="186" t="s">
        <v>1</v>
      </c>
      <c r="F183" s="187" t="s">
        <v>1161</v>
      </c>
      <c r="H183" s="188">
        <v>4.0600000000000005</v>
      </c>
      <c r="L183" s="185"/>
      <c r="M183" s="199"/>
      <c r="N183" s="200"/>
      <c r="O183" s="200"/>
      <c r="P183" s="200"/>
      <c r="Q183" s="200"/>
      <c r="R183" s="200"/>
      <c r="S183" s="200"/>
      <c r="T183" s="201"/>
      <c r="AT183" s="186" t="s">
        <v>218</v>
      </c>
      <c r="AU183" s="186" t="s">
        <v>79</v>
      </c>
      <c r="AV183" s="15" t="s">
        <v>226</v>
      </c>
      <c r="AW183" s="15" t="s">
        <v>27</v>
      </c>
      <c r="AX183" s="15" t="s">
        <v>77</v>
      </c>
      <c r="AY183" s="186" t="s">
        <v>208</v>
      </c>
    </row>
    <row r="184" spans="1:65" s="2" customFormat="1" ht="6.95" customHeight="1">
      <c r="A184" s="29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30"/>
      <c r="M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</sheetData>
  <autoFilter ref="C129:K183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123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1162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1163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ROUND(J124, 2)</f>
        <v>-5134.5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ROUND((SUM(BE124:BE166)),  2)</f>
        <v>-5134.5</v>
      </c>
      <c r="G35" s="29"/>
      <c r="H35" s="29"/>
      <c r="I35" s="103">
        <v>0.21</v>
      </c>
      <c r="J35" s="102">
        <f>ROUND(((SUM(BE124:BE166))*I35),  2)</f>
        <v>-1078.25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ROUND((SUM(BF124:BF166)),  2)</f>
        <v>0</v>
      </c>
      <c r="G36" s="29"/>
      <c r="H36" s="29"/>
      <c r="I36" s="103">
        <v>0.15</v>
      </c>
      <c r="J36" s="102">
        <f>ROUND(((SUM(BF124:BF166))*I36),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ROUND((SUM(BG124:BG166)),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ROUND((SUM(BH124:BH166)),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ROUND((SUM(BI124:BI166)),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-6212.75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1162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Zárubně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J124</f>
        <v>-5134.5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J125</f>
        <v>-1111.5</v>
      </c>
      <c r="L99" s="115"/>
    </row>
    <row r="100" spans="1:47" s="10" customFormat="1" ht="19.899999999999999" customHeight="1">
      <c r="B100" s="119"/>
      <c r="D100" s="120" t="s">
        <v>1164</v>
      </c>
      <c r="E100" s="121"/>
      <c r="F100" s="121"/>
      <c r="G100" s="121"/>
      <c r="H100" s="121"/>
      <c r="I100" s="121"/>
      <c r="J100" s="122">
        <f>J126</f>
        <v>-1100</v>
      </c>
      <c r="L100" s="119"/>
    </row>
    <row r="101" spans="1:47" s="10" customFormat="1" ht="19.899999999999999" customHeight="1">
      <c r="B101" s="119"/>
      <c r="D101" s="120" t="s">
        <v>189</v>
      </c>
      <c r="E101" s="121"/>
      <c r="F101" s="121"/>
      <c r="G101" s="121"/>
      <c r="H101" s="121"/>
      <c r="I101" s="121"/>
      <c r="J101" s="122">
        <f>J129</f>
        <v>-11.5</v>
      </c>
      <c r="L101" s="119"/>
    </row>
    <row r="102" spans="1:47" s="9" customFormat="1" ht="24.95" customHeight="1">
      <c r="B102" s="115"/>
      <c r="D102" s="116" t="s">
        <v>1165</v>
      </c>
      <c r="E102" s="117"/>
      <c r="F102" s="117"/>
      <c r="G102" s="117"/>
      <c r="H102" s="117"/>
      <c r="I102" s="117"/>
      <c r="J102" s="118">
        <f>J131</f>
        <v>-4023</v>
      </c>
      <c r="L102" s="115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193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42" t="str">
        <f>E7</f>
        <v>ZL2 - SO 01 - OBJEKT BEZ BYTU - Stavební úpravy a přístavba komunitního centra BÉTEL</v>
      </c>
      <c r="F112" s="244"/>
      <c r="G112" s="244"/>
      <c r="H112" s="24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170</v>
      </c>
      <c r="L113" s="20"/>
    </row>
    <row r="114" spans="1:65" s="2" customFormat="1" ht="16.5" customHeight="1">
      <c r="A114" s="29"/>
      <c r="B114" s="30"/>
      <c r="C114" s="29"/>
      <c r="D114" s="29"/>
      <c r="E114" s="242" t="s">
        <v>1162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172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23" t="str">
        <f>E11</f>
        <v>Méněpráce - Zárubně</v>
      </c>
      <c r="F116" s="243"/>
      <c r="G116" s="243"/>
      <c r="H116" s="24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F14</f>
        <v xml:space="preserve">Bezručova čp.503, Chrastava </v>
      </c>
      <c r="G118" s="29"/>
      <c r="H118" s="29"/>
      <c r="I118" s="26" t="s">
        <v>20</v>
      </c>
      <c r="J118" s="52" t="str">
        <f>IF(J14="","",J14)</f>
        <v>3.6.2020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22</v>
      </c>
      <c r="D120" s="29"/>
      <c r="E120" s="29"/>
      <c r="F120" s="24" t="str">
        <f>E17</f>
        <v>Sbor JB v Chrastavě, Bezručova 503, 46331 Chrastav</v>
      </c>
      <c r="G120" s="29"/>
      <c r="H120" s="29"/>
      <c r="I120" s="26" t="s">
        <v>26</v>
      </c>
      <c r="J120" s="27" t="str">
        <f>E23</f>
        <v>FS Vision, s.r.o. IČ: 22792902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25</v>
      </c>
      <c r="D121" s="29"/>
      <c r="E121" s="29"/>
      <c r="F121" s="24" t="str">
        <f>IF(E20="","",E20)</f>
        <v>TOMIVOS s.r.o.</v>
      </c>
      <c r="G121" s="29"/>
      <c r="H121" s="29"/>
      <c r="I121" s="26" t="s">
        <v>28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194</v>
      </c>
      <c r="D123" s="126" t="s">
        <v>55</v>
      </c>
      <c r="E123" s="126" t="s">
        <v>51</v>
      </c>
      <c r="F123" s="126" t="s">
        <v>52</v>
      </c>
      <c r="G123" s="126" t="s">
        <v>195</v>
      </c>
      <c r="H123" s="126" t="s">
        <v>196</v>
      </c>
      <c r="I123" s="126" t="s">
        <v>197</v>
      </c>
      <c r="J123" s="126" t="s">
        <v>182</v>
      </c>
      <c r="K123" s="127" t="s">
        <v>198</v>
      </c>
      <c r="L123" s="128"/>
      <c r="M123" s="59" t="s">
        <v>1</v>
      </c>
      <c r="N123" s="60" t="s">
        <v>34</v>
      </c>
      <c r="O123" s="60" t="s">
        <v>199</v>
      </c>
      <c r="P123" s="60" t="s">
        <v>200</v>
      </c>
      <c r="Q123" s="60" t="s">
        <v>201</v>
      </c>
      <c r="R123" s="60" t="s">
        <v>202</v>
      </c>
      <c r="S123" s="60" t="s">
        <v>203</v>
      </c>
      <c r="T123" s="61" t="s">
        <v>204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205</v>
      </c>
      <c r="D124" s="29"/>
      <c r="E124" s="29"/>
      <c r="F124" s="29"/>
      <c r="G124" s="29"/>
      <c r="H124" s="29"/>
      <c r="I124" s="29"/>
      <c r="J124" s="129">
        <f>BK124</f>
        <v>-5134.5</v>
      </c>
      <c r="K124" s="29"/>
      <c r="L124" s="30"/>
      <c r="M124" s="62"/>
      <c r="N124" s="53"/>
      <c r="O124" s="63"/>
      <c r="P124" s="130">
        <f>P125+P131</f>
        <v>0</v>
      </c>
      <c r="Q124" s="63"/>
      <c r="R124" s="130">
        <f>R125+R131</f>
        <v>-2.9625000000000002E-2</v>
      </c>
      <c r="S124" s="63"/>
      <c r="T124" s="131">
        <f>T125+T131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69</v>
      </c>
      <c r="AU124" s="17" t="s">
        <v>184</v>
      </c>
      <c r="BK124" s="132">
        <f>BK125+BK131</f>
        <v>-5134.5</v>
      </c>
    </row>
    <row r="125" spans="1:65" s="12" customFormat="1" ht="25.9" customHeight="1">
      <c r="B125" s="133"/>
      <c r="D125" s="134" t="s">
        <v>69</v>
      </c>
      <c r="E125" s="135" t="s">
        <v>206</v>
      </c>
      <c r="F125" s="135" t="s">
        <v>207</v>
      </c>
      <c r="J125" s="136">
        <f>BK125</f>
        <v>-1111.5</v>
      </c>
      <c r="L125" s="133"/>
      <c r="M125" s="137"/>
      <c r="N125" s="138"/>
      <c r="O125" s="138"/>
      <c r="P125" s="139">
        <f>P126+P129</f>
        <v>0</v>
      </c>
      <c r="Q125" s="138"/>
      <c r="R125" s="139">
        <f>R126+R129</f>
        <v>-2.2880000000000001E-2</v>
      </c>
      <c r="S125" s="138"/>
      <c r="T125" s="140">
        <f>T126+T129</f>
        <v>0</v>
      </c>
      <c r="AR125" s="134" t="s">
        <v>77</v>
      </c>
      <c r="AT125" s="141" t="s">
        <v>69</v>
      </c>
      <c r="AU125" s="141" t="s">
        <v>70</v>
      </c>
      <c r="AY125" s="134" t="s">
        <v>208</v>
      </c>
      <c r="BK125" s="142">
        <f>BK126+BK129</f>
        <v>-1111.5</v>
      </c>
    </row>
    <row r="126" spans="1:65" s="12" customFormat="1" ht="22.9" customHeight="1">
      <c r="B126" s="133"/>
      <c r="D126" s="134" t="s">
        <v>69</v>
      </c>
      <c r="E126" s="143" t="s">
        <v>1166</v>
      </c>
      <c r="F126" s="143" t="s">
        <v>1167</v>
      </c>
      <c r="J126" s="144">
        <f>BK126</f>
        <v>-1100</v>
      </c>
      <c r="L126" s="133"/>
      <c r="M126" s="137"/>
      <c r="N126" s="138"/>
      <c r="O126" s="138"/>
      <c r="P126" s="139">
        <f>SUM(P127:P128)</f>
        <v>0</v>
      </c>
      <c r="Q126" s="138"/>
      <c r="R126" s="139">
        <f>SUM(R127:R128)</f>
        <v>-2.2880000000000001E-2</v>
      </c>
      <c r="S126" s="138"/>
      <c r="T126" s="140">
        <f>SUM(T127:T128)</f>
        <v>0</v>
      </c>
      <c r="AR126" s="134" t="s">
        <v>77</v>
      </c>
      <c r="AT126" s="141" t="s">
        <v>69</v>
      </c>
      <c r="AU126" s="141" t="s">
        <v>77</v>
      </c>
      <c r="AY126" s="134" t="s">
        <v>208</v>
      </c>
      <c r="BK126" s="142">
        <f>SUM(BK127:BK128)</f>
        <v>-1100</v>
      </c>
    </row>
    <row r="127" spans="1:65" s="2" customFormat="1" ht="16.5" customHeight="1">
      <c r="A127" s="29"/>
      <c r="B127" s="145"/>
      <c r="C127" s="176" t="s">
        <v>77</v>
      </c>
      <c r="D127" s="176" t="s">
        <v>328</v>
      </c>
      <c r="E127" s="177" t="s">
        <v>1168</v>
      </c>
      <c r="F127" s="178" t="s">
        <v>1169</v>
      </c>
      <c r="G127" s="179" t="s">
        <v>452</v>
      </c>
      <c r="H127" s="180">
        <v>-1</v>
      </c>
      <c r="I127" s="181">
        <v>1100</v>
      </c>
      <c r="J127" s="181">
        <f>ROUND(I127*H127,2)</f>
        <v>-1100</v>
      </c>
      <c r="K127" s="178" t="s">
        <v>1</v>
      </c>
      <c r="L127" s="182"/>
      <c r="M127" s="183" t="s">
        <v>1</v>
      </c>
      <c r="N127" s="184" t="s">
        <v>35</v>
      </c>
      <c r="O127" s="154">
        <v>0</v>
      </c>
      <c r="P127" s="154">
        <f>O127*H127</f>
        <v>0</v>
      </c>
      <c r="Q127" s="154">
        <v>2.2880000000000001E-2</v>
      </c>
      <c r="R127" s="154">
        <f>Q127*H127</f>
        <v>-2.2880000000000001E-2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252</v>
      </c>
      <c r="AT127" s="156" t="s">
        <v>328</v>
      </c>
      <c r="AU127" s="156" t="s">
        <v>79</v>
      </c>
      <c r="AY127" s="17" t="s">
        <v>208</v>
      </c>
      <c r="BE127" s="157">
        <f>IF(N127="základní",J127,0)</f>
        <v>-1100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-1100</v>
      </c>
      <c r="BL127" s="17" t="s">
        <v>216</v>
      </c>
      <c r="BM127" s="156" t="s">
        <v>1170</v>
      </c>
    </row>
    <row r="128" spans="1:65" s="13" customFormat="1">
      <c r="B128" s="158"/>
      <c r="D128" s="159" t="s">
        <v>218</v>
      </c>
      <c r="E128" s="160" t="s">
        <v>1</v>
      </c>
      <c r="F128" s="161" t="s">
        <v>1171</v>
      </c>
      <c r="H128" s="162">
        <v>-1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77</v>
      </c>
      <c r="AY128" s="160" t="s">
        <v>208</v>
      </c>
    </row>
    <row r="129" spans="1:65" s="12" customFormat="1" ht="22.9" customHeight="1">
      <c r="B129" s="133"/>
      <c r="D129" s="134" t="s">
        <v>69</v>
      </c>
      <c r="E129" s="143" t="s">
        <v>265</v>
      </c>
      <c r="F129" s="143" t="s">
        <v>266</v>
      </c>
      <c r="J129" s="144">
        <f>BK129</f>
        <v>-11.5</v>
      </c>
      <c r="L129" s="133"/>
      <c r="M129" s="137"/>
      <c r="N129" s="138"/>
      <c r="O129" s="138"/>
      <c r="P129" s="139">
        <f>P130</f>
        <v>0</v>
      </c>
      <c r="Q129" s="138"/>
      <c r="R129" s="139">
        <f>R130</f>
        <v>0</v>
      </c>
      <c r="S129" s="138"/>
      <c r="T129" s="140">
        <f>T130</f>
        <v>0</v>
      </c>
      <c r="AR129" s="134" t="s">
        <v>77</v>
      </c>
      <c r="AT129" s="141" t="s">
        <v>69</v>
      </c>
      <c r="AU129" s="141" t="s">
        <v>77</v>
      </c>
      <c r="AY129" s="134" t="s">
        <v>208</v>
      </c>
      <c r="BK129" s="142">
        <f>BK130</f>
        <v>-11.5</v>
      </c>
    </row>
    <row r="130" spans="1:65" s="2" customFormat="1" ht="16.5" customHeight="1">
      <c r="A130" s="29"/>
      <c r="B130" s="145"/>
      <c r="C130" s="146" t="s">
        <v>79</v>
      </c>
      <c r="D130" s="146" t="s">
        <v>211</v>
      </c>
      <c r="E130" s="147" t="s">
        <v>268</v>
      </c>
      <c r="F130" s="148" t="s">
        <v>269</v>
      </c>
      <c r="G130" s="149" t="s">
        <v>250</v>
      </c>
      <c r="H130" s="150">
        <v>-2.3E-2</v>
      </c>
      <c r="I130" s="151">
        <v>500</v>
      </c>
      <c r="J130" s="151">
        <f>ROUND(I130*H130,2)</f>
        <v>-11.5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216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-11.5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-11.5</v>
      </c>
      <c r="BL130" s="17" t="s">
        <v>216</v>
      </c>
      <c r="BM130" s="156" t="s">
        <v>270</v>
      </c>
    </row>
    <row r="131" spans="1:65" s="12" customFormat="1" ht="25.9" customHeight="1">
      <c r="B131" s="133"/>
      <c r="D131" s="134" t="s">
        <v>69</v>
      </c>
      <c r="E131" s="135" t="s">
        <v>712</v>
      </c>
      <c r="F131" s="135" t="s">
        <v>713</v>
      </c>
      <c r="J131" s="136">
        <f>BK131</f>
        <v>-4023</v>
      </c>
      <c r="L131" s="133"/>
      <c r="M131" s="137"/>
      <c r="N131" s="138"/>
      <c r="O131" s="138"/>
      <c r="P131" s="139">
        <f>SUM(P132:P166)</f>
        <v>0</v>
      </c>
      <c r="Q131" s="138"/>
      <c r="R131" s="139">
        <f>SUM(R132:R166)</f>
        <v>-6.7450000000000001E-3</v>
      </c>
      <c r="S131" s="138"/>
      <c r="T131" s="140">
        <f>SUM(T132:T166)</f>
        <v>0</v>
      </c>
      <c r="AR131" s="134" t="s">
        <v>79</v>
      </c>
      <c r="AT131" s="141" t="s">
        <v>69</v>
      </c>
      <c r="AU131" s="141" t="s">
        <v>70</v>
      </c>
      <c r="AY131" s="134" t="s">
        <v>208</v>
      </c>
      <c r="BK131" s="142">
        <f>SUM(BK132:BK166)</f>
        <v>-4023</v>
      </c>
    </row>
    <row r="132" spans="1:65" s="2" customFormat="1" ht="16.5" customHeight="1">
      <c r="A132" s="29"/>
      <c r="B132" s="145"/>
      <c r="C132" s="146" t="s">
        <v>226</v>
      </c>
      <c r="D132" s="146" t="s">
        <v>211</v>
      </c>
      <c r="E132" s="147" t="s">
        <v>1172</v>
      </c>
      <c r="F132" s="148" t="s">
        <v>1173</v>
      </c>
      <c r="G132" s="149" t="s">
        <v>214</v>
      </c>
      <c r="H132" s="150">
        <v>-20.3</v>
      </c>
      <c r="I132" s="151">
        <v>50</v>
      </c>
      <c r="J132" s="151">
        <f>ROUND(I132*H132,2)</f>
        <v>-1015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6.0000000000000002E-5</v>
      </c>
      <c r="R132" s="154">
        <f>Q132*H132</f>
        <v>-1.2180000000000001E-3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278</v>
      </c>
      <c r="AT132" s="156" t="s">
        <v>211</v>
      </c>
      <c r="AU132" s="156" t="s">
        <v>77</v>
      </c>
      <c r="AY132" s="17" t="s">
        <v>208</v>
      </c>
      <c r="BE132" s="157">
        <f>IF(N132="základní",J132,0)</f>
        <v>-1015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-1015</v>
      </c>
      <c r="BL132" s="17" t="s">
        <v>278</v>
      </c>
      <c r="BM132" s="156" t="s">
        <v>1174</v>
      </c>
    </row>
    <row r="133" spans="1:65" s="13" customFormat="1">
      <c r="B133" s="158"/>
      <c r="D133" s="159" t="s">
        <v>218</v>
      </c>
      <c r="E133" s="160" t="s">
        <v>1</v>
      </c>
      <c r="F133" s="161" t="s">
        <v>1175</v>
      </c>
      <c r="H133" s="162">
        <v>10.8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77</v>
      </c>
      <c r="AV133" s="13" t="s">
        <v>79</v>
      </c>
      <c r="AW133" s="13" t="s">
        <v>27</v>
      </c>
      <c r="AX133" s="13" t="s">
        <v>70</v>
      </c>
      <c r="AY133" s="160" t="s">
        <v>208</v>
      </c>
    </row>
    <row r="134" spans="1:65" s="15" customFormat="1">
      <c r="B134" s="185"/>
      <c r="D134" s="159" t="s">
        <v>218</v>
      </c>
      <c r="E134" s="186" t="s">
        <v>1</v>
      </c>
      <c r="F134" s="187" t="s">
        <v>351</v>
      </c>
      <c r="H134" s="188">
        <v>10.8</v>
      </c>
      <c r="L134" s="185"/>
      <c r="M134" s="189"/>
      <c r="N134" s="190"/>
      <c r="O134" s="190"/>
      <c r="P134" s="190"/>
      <c r="Q134" s="190"/>
      <c r="R134" s="190"/>
      <c r="S134" s="190"/>
      <c r="T134" s="191"/>
      <c r="AT134" s="186" t="s">
        <v>218</v>
      </c>
      <c r="AU134" s="186" t="s">
        <v>77</v>
      </c>
      <c r="AV134" s="15" t="s">
        <v>226</v>
      </c>
      <c r="AW134" s="15" t="s">
        <v>27</v>
      </c>
      <c r="AX134" s="15" t="s">
        <v>70</v>
      </c>
      <c r="AY134" s="186" t="s">
        <v>208</v>
      </c>
    </row>
    <row r="135" spans="1:65" s="13" customFormat="1">
      <c r="B135" s="158"/>
      <c r="D135" s="159" t="s">
        <v>218</v>
      </c>
      <c r="E135" s="160" t="s">
        <v>1</v>
      </c>
      <c r="F135" s="161" t="s">
        <v>1176</v>
      </c>
      <c r="H135" s="162">
        <v>2.2999999999999998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77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1:65" s="15" customFormat="1">
      <c r="B136" s="185"/>
      <c r="D136" s="159" t="s">
        <v>218</v>
      </c>
      <c r="E136" s="186" t="s">
        <v>1</v>
      </c>
      <c r="F136" s="187" t="s">
        <v>348</v>
      </c>
      <c r="H136" s="188">
        <v>2.2999999999999998</v>
      </c>
      <c r="L136" s="185"/>
      <c r="M136" s="189"/>
      <c r="N136" s="190"/>
      <c r="O136" s="190"/>
      <c r="P136" s="190"/>
      <c r="Q136" s="190"/>
      <c r="R136" s="190"/>
      <c r="S136" s="190"/>
      <c r="T136" s="191"/>
      <c r="AT136" s="186" t="s">
        <v>218</v>
      </c>
      <c r="AU136" s="186" t="s">
        <v>77</v>
      </c>
      <c r="AV136" s="15" t="s">
        <v>226</v>
      </c>
      <c r="AW136" s="15" t="s">
        <v>27</v>
      </c>
      <c r="AX136" s="15" t="s">
        <v>70</v>
      </c>
      <c r="AY136" s="186" t="s">
        <v>208</v>
      </c>
    </row>
    <row r="137" spans="1:65" s="13" customFormat="1">
      <c r="B137" s="158"/>
      <c r="D137" s="159" t="s">
        <v>218</v>
      </c>
      <c r="E137" s="160" t="s">
        <v>1</v>
      </c>
      <c r="F137" s="161" t="s">
        <v>1177</v>
      </c>
      <c r="H137" s="162">
        <v>8.4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77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5" customFormat="1">
      <c r="B138" s="185"/>
      <c r="D138" s="159" t="s">
        <v>218</v>
      </c>
      <c r="E138" s="186" t="s">
        <v>1</v>
      </c>
      <c r="F138" s="187" t="s">
        <v>1178</v>
      </c>
      <c r="H138" s="188">
        <v>8.4</v>
      </c>
      <c r="L138" s="185"/>
      <c r="M138" s="189"/>
      <c r="N138" s="190"/>
      <c r="O138" s="190"/>
      <c r="P138" s="190"/>
      <c r="Q138" s="190"/>
      <c r="R138" s="190"/>
      <c r="S138" s="190"/>
      <c r="T138" s="191"/>
      <c r="AT138" s="186" t="s">
        <v>218</v>
      </c>
      <c r="AU138" s="186" t="s">
        <v>77</v>
      </c>
      <c r="AV138" s="15" t="s">
        <v>226</v>
      </c>
      <c r="AW138" s="15" t="s">
        <v>27</v>
      </c>
      <c r="AX138" s="15" t="s">
        <v>70</v>
      </c>
      <c r="AY138" s="186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1179</v>
      </c>
      <c r="H139" s="169">
        <v>21.5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77</v>
      </c>
      <c r="AV139" s="14" t="s">
        <v>216</v>
      </c>
      <c r="AW139" s="14" t="s">
        <v>27</v>
      </c>
      <c r="AX139" s="14" t="s">
        <v>70</v>
      </c>
      <c r="AY139" s="167" t="s">
        <v>208</v>
      </c>
    </row>
    <row r="140" spans="1:65" s="13" customFormat="1">
      <c r="B140" s="158"/>
      <c r="D140" s="159" t="s">
        <v>218</v>
      </c>
      <c r="E140" s="160" t="s">
        <v>1</v>
      </c>
      <c r="F140" s="161" t="s">
        <v>1180</v>
      </c>
      <c r="H140" s="162">
        <v>-21.5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77</v>
      </c>
      <c r="AV140" s="13" t="s">
        <v>79</v>
      </c>
      <c r="AW140" s="13" t="s">
        <v>27</v>
      </c>
      <c r="AX140" s="13" t="s">
        <v>70</v>
      </c>
      <c r="AY140" s="160" t="s">
        <v>208</v>
      </c>
    </row>
    <row r="141" spans="1:65" s="13" customFormat="1">
      <c r="B141" s="158"/>
      <c r="D141" s="159" t="s">
        <v>218</v>
      </c>
      <c r="E141" s="160" t="s">
        <v>1</v>
      </c>
      <c r="F141" s="161" t="s">
        <v>1181</v>
      </c>
      <c r="H141" s="162">
        <v>1.2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77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4" customFormat="1">
      <c r="B142" s="166"/>
      <c r="D142" s="159" t="s">
        <v>218</v>
      </c>
      <c r="E142" s="167" t="s">
        <v>1</v>
      </c>
      <c r="F142" s="168" t="s">
        <v>283</v>
      </c>
      <c r="H142" s="169">
        <v>-20.3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218</v>
      </c>
      <c r="AU142" s="167" t="s">
        <v>77</v>
      </c>
      <c r="AV142" s="14" t="s">
        <v>216</v>
      </c>
      <c r="AW142" s="14" t="s">
        <v>27</v>
      </c>
      <c r="AX142" s="14" t="s">
        <v>77</v>
      </c>
      <c r="AY142" s="167" t="s">
        <v>208</v>
      </c>
    </row>
    <row r="143" spans="1:65" s="2" customFormat="1" ht="16.5" customHeight="1">
      <c r="A143" s="29"/>
      <c r="B143" s="145"/>
      <c r="C143" s="146" t="s">
        <v>216</v>
      </c>
      <c r="D143" s="146" t="s">
        <v>211</v>
      </c>
      <c r="E143" s="147" t="s">
        <v>715</v>
      </c>
      <c r="F143" s="148" t="s">
        <v>716</v>
      </c>
      <c r="G143" s="149" t="s">
        <v>214</v>
      </c>
      <c r="H143" s="150">
        <v>-20.3</v>
      </c>
      <c r="I143" s="151">
        <v>80</v>
      </c>
      <c r="J143" s="151">
        <f>ROUND(I143*H143,2)</f>
        <v>-1624</v>
      </c>
      <c r="K143" s="148" t="s">
        <v>1</v>
      </c>
      <c r="L143" s="30"/>
      <c r="M143" s="152" t="s">
        <v>1</v>
      </c>
      <c r="N143" s="153" t="s">
        <v>35</v>
      </c>
      <c r="O143" s="154">
        <v>0</v>
      </c>
      <c r="P143" s="154">
        <f>O143*H143</f>
        <v>0</v>
      </c>
      <c r="Q143" s="154">
        <v>1.7000000000000001E-4</v>
      </c>
      <c r="R143" s="154">
        <f>Q143*H143</f>
        <v>-3.4510000000000005E-3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278</v>
      </c>
      <c r="AT143" s="156" t="s">
        <v>211</v>
      </c>
      <c r="AU143" s="156" t="s">
        <v>77</v>
      </c>
      <c r="AY143" s="17" t="s">
        <v>208</v>
      </c>
      <c r="BE143" s="157">
        <f>IF(N143="základní",J143,0)</f>
        <v>-1624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-1624</v>
      </c>
      <c r="BL143" s="17" t="s">
        <v>278</v>
      </c>
      <c r="BM143" s="156" t="s">
        <v>1182</v>
      </c>
    </row>
    <row r="144" spans="1:65" s="13" customFormat="1">
      <c r="B144" s="158"/>
      <c r="D144" s="159" t="s">
        <v>218</v>
      </c>
      <c r="E144" s="160" t="s">
        <v>1</v>
      </c>
      <c r="F144" s="161" t="s">
        <v>1183</v>
      </c>
      <c r="H144" s="162">
        <v>-20.3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77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4" customFormat="1">
      <c r="B145" s="166"/>
      <c r="D145" s="159" t="s">
        <v>218</v>
      </c>
      <c r="E145" s="167" t="s">
        <v>1</v>
      </c>
      <c r="F145" s="168" t="s">
        <v>283</v>
      </c>
      <c r="H145" s="169">
        <v>-20.3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218</v>
      </c>
      <c r="AU145" s="167" t="s">
        <v>77</v>
      </c>
      <c r="AV145" s="14" t="s">
        <v>216</v>
      </c>
      <c r="AW145" s="14" t="s">
        <v>27</v>
      </c>
      <c r="AX145" s="14" t="s">
        <v>77</v>
      </c>
      <c r="AY145" s="167" t="s">
        <v>208</v>
      </c>
    </row>
    <row r="146" spans="1:65" s="2" customFormat="1" ht="16.5" customHeight="1">
      <c r="A146" s="29"/>
      <c r="B146" s="145"/>
      <c r="C146" s="146" t="s">
        <v>235</v>
      </c>
      <c r="D146" s="146" t="s">
        <v>211</v>
      </c>
      <c r="E146" s="147" t="s">
        <v>1184</v>
      </c>
      <c r="F146" s="148" t="s">
        <v>1185</v>
      </c>
      <c r="G146" s="149" t="s">
        <v>214</v>
      </c>
      <c r="H146" s="150">
        <v>-8.65</v>
      </c>
      <c r="I146" s="151">
        <v>80</v>
      </c>
      <c r="J146" s="151">
        <f>ROUND(I146*H146,2)</f>
        <v>-692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>O146*H146</f>
        <v>0</v>
      </c>
      <c r="Q146" s="154">
        <v>1.2E-4</v>
      </c>
      <c r="R146" s="154">
        <f>Q146*H146</f>
        <v>-1.0380000000000001E-3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278</v>
      </c>
      <c r="AT146" s="156" t="s">
        <v>211</v>
      </c>
      <c r="AU146" s="156" t="s">
        <v>77</v>
      </c>
      <c r="AY146" s="17" t="s">
        <v>208</v>
      </c>
      <c r="BE146" s="157">
        <f>IF(N146="základní",J146,0)</f>
        <v>-692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-692</v>
      </c>
      <c r="BL146" s="17" t="s">
        <v>278</v>
      </c>
      <c r="BM146" s="156" t="s">
        <v>1186</v>
      </c>
    </row>
    <row r="147" spans="1:65" s="13" customFormat="1">
      <c r="B147" s="158"/>
      <c r="D147" s="159" t="s">
        <v>218</v>
      </c>
      <c r="E147" s="160" t="s">
        <v>1</v>
      </c>
      <c r="F147" s="161" t="s">
        <v>1187</v>
      </c>
      <c r="H147" s="162">
        <v>-41.024999999999999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77</v>
      </c>
      <c r="AV147" s="13" t="s">
        <v>79</v>
      </c>
      <c r="AW147" s="13" t="s">
        <v>27</v>
      </c>
      <c r="AX147" s="13" t="s">
        <v>70</v>
      </c>
      <c r="AY147" s="160" t="s">
        <v>208</v>
      </c>
    </row>
    <row r="148" spans="1:65" s="15" customFormat="1">
      <c r="B148" s="185"/>
      <c r="D148" s="159" t="s">
        <v>218</v>
      </c>
      <c r="E148" s="186" t="s">
        <v>1</v>
      </c>
      <c r="F148" s="187" t="s">
        <v>1188</v>
      </c>
      <c r="H148" s="188">
        <v>-41.024999999999999</v>
      </c>
      <c r="L148" s="185"/>
      <c r="M148" s="189"/>
      <c r="N148" s="190"/>
      <c r="O148" s="190"/>
      <c r="P148" s="190"/>
      <c r="Q148" s="190"/>
      <c r="R148" s="190"/>
      <c r="S148" s="190"/>
      <c r="T148" s="191"/>
      <c r="AT148" s="186" t="s">
        <v>218</v>
      </c>
      <c r="AU148" s="186" t="s">
        <v>77</v>
      </c>
      <c r="AV148" s="15" t="s">
        <v>226</v>
      </c>
      <c r="AW148" s="15" t="s">
        <v>27</v>
      </c>
      <c r="AX148" s="15" t="s">
        <v>70</v>
      </c>
      <c r="AY148" s="186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1189</v>
      </c>
      <c r="H149" s="162">
        <v>1.175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77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5" customFormat="1">
      <c r="B150" s="185"/>
      <c r="D150" s="159" t="s">
        <v>218</v>
      </c>
      <c r="E150" s="186" t="s">
        <v>1</v>
      </c>
      <c r="F150" s="187" t="s">
        <v>1190</v>
      </c>
      <c r="H150" s="188">
        <v>1.175</v>
      </c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218</v>
      </c>
      <c r="AU150" s="186" t="s">
        <v>77</v>
      </c>
      <c r="AV150" s="15" t="s">
        <v>226</v>
      </c>
      <c r="AW150" s="15" t="s">
        <v>27</v>
      </c>
      <c r="AX150" s="15" t="s">
        <v>70</v>
      </c>
      <c r="AY150" s="186" t="s">
        <v>208</v>
      </c>
    </row>
    <row r="151" spans="1:65" s="13" customFormat="1">
      <c r="B151" s="158"/>
      <c r="D151" s="159" t="s">
        <v>218</v>
      </c>
      <c r="E151" s="160" t="s">
        <v>1</v>
      </c>
      <c r="F151" s="161" t="s">
        <v>1191</v>
      </c>
      <c r="H151" s="162">
        <v>4.5999999999999996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218</v>
      </c>
      <c r="AU151" s="160" t="s">
        <v>77</v>
      </c>
      <c r="AV151" s="13" t="s">
        <v>79</v>
      </c>
      <c r="AW151" s="13" t="s">
        <v>27</v>
      </c>
      <c r="AX151" s="13" t="s">
        <v>70</v>
      </c>
      <c r="AY151" s="160" t="s">
        <v>208</v>
      </c>
    </row>
    <row r="152" spans="1:65" s="13" customFormat="1">
      <c r="B152" s="158"/>
      <c r="D152" s="159" t="s">
        <v>218</v>
      </c>
      <c r="E152" s="160" t="s">
        <v>1</v>
      </c>
      <c r="F152" s="161" t="s">
        <v>1192</v>
      </c>
      <c r="H152" s="162">
        <v>1.2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77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5" customFormat="1">
      <c r="B153" s="185"/>
      <c r="D153" s="159" t="s">
        <v>218</v>
      </c>
      <c r="E153" s="186" t="s">
        <v>1</v>
      </c>
      <c r="F153" s="187" t="s">
        <v>351</v>
      </c>
      <c r="H153" s="188">
        <v>5.8</v>
      </c>
      <c r="L153" s="185"/>
      <c r="M153" s="189"/>
      <c r="N153" s="190"/>
      <c r="O153" s="190"/>
      <c r="P153" s="190"/>
      <c r="Q153" s="190"/>
      <c r="R153" s="190"/>
      <c r="S153" s="190"/>
      <c r="T153" s="191"/>
      <c r="AT153" s="186" t="s">
        <v>218</v>
      </c>
      <c r="AU153" s="186" t="s">
        <v>77</v>
      </c>
      <c r="AV153" s="15" t="s">
        <v>226</v>
      </c>
      <c r="AW153" s="15" t="s">
        <v>27</v>
      </c>
      <c r="AX153" s="15" t="s">
        <v>70</v>
      </c>
      <c r="AY153" s="186" t="s">
        <v>208</v>
      </c>
    </row>
    <row r="154" spans="1:65" s="13" customFormat="1">
      <c r="B154" s="158"/>
      <c r="D154" s="159" t="s">
        <v>218</v>
      </c>
      <c r="E154" s="160" t="s">
        <v>1</v>
      </c>
      <c r="F154" s="161" t="s">
        <v>1176</v>
      </c>
      <c r="H154" s="162">
        <v>2.2999999999999998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77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3" customFormat="1">
      <c r="B155" s="158"/>
      <c r="D155" s="159" t="s">
        <v>218</v>
      </c>
      <c r="E155" s="160" t="s">
        <v>1</v>
      </c>
      <c r="F155" s="161" t="s">
        <v>1193</v>
      </c>
      <c r="H155" s="162">
        <v>1.175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77</v>
      </c>
      <c r="AV155" s="13" t="s">
        <v>79</v>
      </c>
      <c r="AW155" s="13" t="s">
        <v>27</v>
      </c>
      <c r="AX155" s="13" t="s">
        <v>70</v>
      </c>
      <c r="AY155" s="160" t="s">
        <v>208</v>
      </c>
    </row>
    <row r="156" spans="1:65" s="13" customFormat="1">
      <c r="B156" s="158"/>
      <c r="D156" s="159" t="s">
        <v>218</v>
      </c>
      <c r="E156" s="160" t="s">
        <v>1</v>
      </c>
      <c r="F156" s="161" t="s">
        <v>1192</v>
      </c>
      <c r="H156" s="162">
        <v>1.2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77</v>
      </c>
      <c r="AV156" s="13" t="s">
        <v>79</v>
      </c>
      <c r="AW156" s="13" t="s">
        <v>27</v>
      </c>
      <c r="AX156" s="13" t="s">
        <v>70</v>
      </c>
      <c r="AY156" s="160" t="s">
        <v>208</v>
      </c>
    </row>
    <row r="157" spans="1:65" s="13" customFormat="1">
      <c r="B157" s="158"/>
      <c r="D157" s="159" t="s">
        <v>218</v>
      </c>
      <c r="E157" s="160" t="s">
        <v>1</v>
      </c>
      <c r="F157" s="161" t="s">
        <v>1194</v>
      </c>
      <c r="H157" s="162">
        <v>1.2250000000000001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77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5" customFormat="1">
      <c r="B158" s="185"/>
      <c r="D158" s="159" t="s">
        <v>218</v>
      </c>
      <c r="E158" s="186" t="s">
        <v>1</v>
      </c>
      <c r="F158" s="187" t="s">
        <v>348</v>
      </c>
      <c r="H158" s="188">
        <v>5.9</v>
      </c>
      <c r="L158" s="185"/>
      <c r="M158" s="189"/>
      <c r="N158" s="190"/>
      <c r="O158" s="190"/>
      <c r="P158" s="190"/>
      <c r="Q158" s="190"/>
      <c r="R158" s="190"/>
      <c r="S158" s="190"/>
      <c r="T158" s="191"/>
      <c r="AT158" s="186" t="s">
        <v>218</v>
      </c>
      <c r="AU158" s="186" t="s">
        <v>77</v>
      </c>
      <c r="AV158" s="15" t="s">
        <v>226</v>
      </c>
      <c r="AW158" s="15" t="s">
        <v>27</v>
      </c>
      <c r="AX158" s="15" t="s">
        <v>70</v>
      </c>
      <c r="AY158" s="186" t="s">
        <v>208</v>
      </c>
    </row>
    <row r="159" spans="1:65" s="13" customFormat="1">
      <c r="B159" s="158"/>
      <c r="D159" s="159" t="s">
        <v>218</v>
      </c>
      <c r="E159" s="160" t="s">
        <v>1</v>
      </c>
      <c r="F159" s="161" t="s">
        <v>1191</v>
      </c>
      <c r="H159" s="162">
        <v>4.5999999999999996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77</v>
      </c>
      <c r="AV159" s="13" t="s">
        <v>79</v>
      </c>
      <c r="AW159" s="13" t="s">
        <v>27</v>
      </c>
      <c r="AX159" s="13" t="s">
        <v>70</v>
      </c>
      <c r="AY159" s="160" t="s">
        <v>208</v>
      </c>
    </row>
    <row r="160" spans="1:65" s="13" customFormat="1">
      <c r="B160" s="158"/>
      <c r="D160" s="159" t="s">
        <v>218</v>
      </c>
      <c r="E160" s="160" t="s">
        <v>1</v>
      </c>
      <c r="F160" s="161" t="s">
        <v>1195</v>
      </c>
      <c r="H160" s="162">
        <v>7.2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77</v>
      </c>
      <c r="AV160" s="13" t="s">
        <v>79</v>
      </c>
      <c r="AW160" s="13" t="s">
        <v>27</v>
      </c>
      <c r="AX160" s="13" t="s">
        <v>70</v>
      </c>
      <c r="AY160" s="160" t="s">
        <v>208</v>
      </c>
    </row>
    <row r="161" spans="1:65" s="13" customFormat="1">
      <c r="B161" s="158"/>
      <c r="D161" s="159" t="s">
        <v>218</v>
      </c>
      <c r="E161" s="160" t="s">
        <v>1</v>
      </c>
      <c r="F161" s="161" t="s">
        <v>1196</v>
      </c>
      <c r="H161" s="162">
        <v>4.9000000000000004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77</v>
      </c>
      <c r="AV161" s="13" t="s">
        <v>79</v>
      </c>
      <c r="AW161" s="13" t="s">
        <v>27</v>
      </c>
      <c r="AX161" s="13" t="s">
        <v>70</v>
      </c>
      <c r="AY161" s="160" t="s">
        <v>208</v>
      </c>
    </row>
    <row r="162" spans="1:65" s="13" customFormat="1">
      <c r="B162" s="158"/>
      <c r="D162" s="159" t="s">
        <v>218</v>
      </c>
      <c r="E162" s="160" t="s">
        <v>1</v>
      </c>
      <c r="F162" s="161" t="s">
        <v>1197</v>
      </c>
      <c r="H162" s="162">
        <v>2.8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77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1:65" s="15" customFormat="1">
      <c r="B163" s="185"/>
      <c r="D163" s="159" t="s">
        <v>218</v>
      </c>
      <c r="E163" s="186" t="s">
        <v>1</v>
      </c>
      <c r="F163" s="187" t="s">
        <v>1178</v>
      </c>
      <c r="H163" s="188">
        <v>19.500000000000004</v>
      </c>
      <c r="L163" s="185"/>
      <c r="M163" s="189"/>
      <c r="N163" s="190"/>
      <c r="O163" s="190"/>
      <c r="P163" s="190"/>
      <c r="Q163" s="190"/>
      <c r="R163" s="190"/>
      <c r="S163" s="190"/>
      <c r="T163" s="191"/>
      <c r="AT163" s="186" t="s">
        <v>218</v>
      </c>
      <c r="AU163" s="186" t="s">
        <v>77</v>
      </c>
      <c r="AV163" s="15" t="s">
        <v>226</v>
      </c>
      <c r="AW163" s="15" t="s">
        <v>27</v>
      </c>
      <c r="AX163" s="15" t="s">
        <v>70</v>
      </c>
      <c r="AY163" s="186" t="s">
        <v>208</v>
      </c>
    </row>
    <row r="164" spans="1:65" s="14" customFormat="1">
      <c r="B164" s="166"/>
      <c r="D164" s="159" t="s">
        <v>218</v>
      </c>
      <c r="E164" s="167" t="s">
        <v>1</v>
      </c>
      <c r="F164" s="168" t="s">
        <v>1198</v>
      </c>
      <c r="H164" s="169">
        <v>-8.6499999999999986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218</v>
      </c>
      <c r="AU164" s="167" t="s">
        <v>77</v>
      </c>
      <c r="AV164" s="14" t="s">
        <v>216</v>
      </c>
      <c r="AW164" s="14" t="s">
        <v>27</v>
      </c>
      <c r="AX164" s="14" t="s">
        <v>77</v>
      </c>
      <c r="AY164" s="167" t="s">
        <v>208</v>
      </c>
    </row>
    <row r="165" spans="1:65" s="2" customFormat="1" ht="16.5" customHeight="1">
      <c r="A165" s="29"/>
      <c r="B165" s="145"/>
      <c r="C165" s="146" t="s">
        <v>241</v>
      </c>
      <c r="D165" s="146" t="s">
        <v>211</v>
      </c>
      <c r="E165" s="147" t="s">
        <v>1199</v>
      </c>
      <c r="F165" s="148" t="s">
        <v>1200</v>
      </c>
      <c r="G165" s="149" t="s">
        <v>214</v>
      </c>
      <c r="H165" s="150">
        <v>-8.65</v>
      </c>
      <c r="I165" s="151">
        <v>80</v>
      </c>
      <c r="J165" s="151">
        <f>ROUND(I165*H165,2)</f>
        <v>-692</v>
      </c>
      <c r="K165" s="148" t="s">
        <v>1</v>
      </c>
      <c r="L165" s="30"/>
      <c r="M165" s="152" t="s">
        <v>1</v>
      </c>
      <c r="N165" s="153" t="s">
        <v>35</v>
      </c>
      <c r="O165" s="154">
        <v>0</v>
      </c>
      <c r="P165" s="154">
        <f>O165*H165</f>
        <v>0</v>
      </c>
      <c r="Q165" s="154">
        <v>1.2E-4</v>
      </c>
      <c r="R165" s="154">
        <f>Q165*H165</f>
        <v>-1.0380000000000001E-3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278</v>
      </c>
      <c r="AT165" s="156" t="s">
        <v>211</v>
      </c>
      <c r="AU165" s="156" t="s">
        <v>77</v>
      </c>
      <c r="AY165" s="17" t="s">
        <v>208</v>
      </c>
      <c r="BE165" s="157">
        <f>IF(N165="základní",J165,0)</f>
        <v>-692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-692</v>
      </c>
      <c r="BL165" s="17" t="s">
        <v>278</v>
      </c>
      <c r="BM165" s="156" t="s">
        <v>1201</v>
      </c>
    </row>
    <row r="166" spans="1:65" s="13" customFormat="1">
      <c r="B166" s="158"/>
      <c r="D166" s="159" t="s">
        <v>218</v>
      </c>
      <c r="E166" s="160" t="s">
        <v>1</v>
      </c>
      <c r="F166" s="161" t="s">
        <v>1202</v>
      </c>
      <c r="H166" s="162">
        <v>-8.65</v>
      </c>
      <c r="L166" s="158"/>
      <c r="M166" s="173"/>
      <c r="N166" s="174"/>
      <c r="O166" s="174"/>
      <c r="P166" s="174"/>
      <c r="Q166" s="174"/>
      <c r="R166" s="174"/>
      <c r="S166" s="174"/>
      <c r="T166" s="175"/>
      <c r="AT166" s="160" t="s">
        <v>218</v>
      </c>
      <c r="AU166" s="160" t="s">
        <v>77</v>
      </c>
      <c r="AV166" s="13" t="s">
        <v>79</v>
      </c>
      <c r="AW166" s="13" t="s">
        <v>27</v>
      </c>
      <c r="AX166" s="13" t="s">
        <v>77</v>
      </c>
      <c r="AY166" s="160" t="s">
        <v>208</v>
      </c>
    </row>
    <row r="167" spans="1:65" s="2" customFormat="1" ht="6.95" customHeight="1">
      <c r="A167" s="29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23:K166"/>
  <mergeCells count="11">
    <mergeCell ref="E116:H116"/>
    <mergeCell ref="E7:H7"/>
    <mergeCell ref="E9:H9"/>
    <mergeCell ref="E11:H11"/>
    <mergeCell ref="E29:H29"/>
    <mergeCell ref="E85:H85"/>
    <mergeCell ref="L2:V2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124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1162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1203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30993.54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ROUND((SUM(BE125:BE147)),  2)</f>
        <v>30993.54</v>
      </c>
      <c r="G35" s="29"/>
      <c r="H35" s="29"/>
      <c r="I35" s="103">
        <v>0.21</v>
      </c>
      <c r="J35" s="102">
        <f>ROUND(((SUM(BE125:BE147))*I35),  2)</f>
        <v>6508.64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ROUND((SUM(BF125:BF147)),  2)</f>
        <v>0</v>
      </c>
      <c r="G36" s="29"/>
      <c r="H36" s="29"/>
      <c r="I36" s="103">
        <v>0.15</v>
      </c>
      <c r="J36" s="102">
        <f>ROUND(((SUM(BF125:BF147))*I36),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ROUND((SUM(BG125:BG147)),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ROUND((SUM(BH125:BH147)),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ROUND((SUM(BI125:BI147)),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37502.18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1162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Zárubně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J125</f>
        <v>30993.54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J126</f>
        <v>30993.54</v>
      </c>
      <c r="L99" s="115"/>
    </row>
    <row r="100" spans="1:47" s="10" customFormat="1" ht="19.899999999999999" customHeight="1">
      <c r="B100" s="119"/>
      <c r="D100" s="120" t="s">
        <v>1164</v>
      </c>
      <c r="E100" s="121"/>
      <c r="F100" s="121"/>
      <c r="G100" s="121"/>
      <c r="H100" s="121"/>
      <c r="I100" s="121"/>
      <c r="J100" s="122">
        <f>J127</f>
        <v>22140</v>
      </c>
      <c r="L100" s="119"/>
    </row>
    <row r="101" spans="1:47" s="10" customFormat="1" ht="19.899999999999999" customHeight="1">
      <c r="B101" s="119"/>
      <c r="D101" s="120" t="s">
        <v>187</v>
      </c>
      <c r="E101" s="121"/>
      <c r="F101" s="121"/>
      <c r="G101" s="121"/>
      <c r="H101" s="121"/>
      <c r="I101" s="121"/>
      <c r="J101" s="122">
        <f>J135</f>
        <v>5019.5600000000004</v>
      </c>
      <c r="L101" s="119"/>
    </row>
    <row r="102" spans="1:47" s="10" customFormat="1" ht="19.899999999999999" customHeight="1">
      <c r="B102" s="119"/>
      <c r="D102" s="120" t="s">
        <v>188</v>
      </c>
      <c r="E102" s="121"/>
      <c r="F102" s="121"/>
      <c r="G102" s="121"/>
      <c r="H102" s="121"/>
      <c r="I102" s="121"/>
      <c r="J102" s="122">
        <f>J140</f>
        <v>3445.98</v>
      </c>
      <c r="L102" s="119"/>
    </row>
    <row r="103" spans="1:47" s="10" customFormat="1" ht="19.899999999999999" customHeight="1">
      <c r="B103" s="119"/>
      <c r="D103" s="120" t="s">
        <v>189</v>
      </c>
      <c r="E103" s="121"/>
      <c r="F103" s="121"/>
      <c r="G103" s="121"/>
      <c r="H103" s="121"/>
      <c r="I103" s="121"/>
      <c r="J103" s="122">
        <f>J146</f>
        <v>388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193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42" t="str">
        <f>E7</f>
        <v>ZL2 - SO 01 - OBJEKT BEZ BYTU - Stavební úpravy a přístavba komunitního centra BÉTEL</v>
      </c>
      <c r="F113" s="244"/>
      <c r="G113" s="244"/>
      <c r="H113" s="24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170</v>
      </c>
      <c r="L114" s="20"/>
    </row>
    <row r="115" spans="1:65" s="2" customFormat="1" ht="16.5" customHeight="1">
      <c r="A115" s="29"/>
      <c r="B115" s="30"/>
      <c r="C115" s="29"/>
      <c r="D115" s="29"/>
      <c r="E115" s="242" t="s">
        <v>1162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3" t="str">
        <f>E11</f>
        <v>Vícepráce - Zárubně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 xml:space="preserve">Bezručova čp.503, Chrastava </v>
      </c>
      <c r="G119" s="29"/>
      <c r="H119" s="29"/>
      <c r="I119" s="26" t="s">
        <v>20</v>
      </c>
      <c r="J119" s="52" t="str">
        <f>IF(J14="","",J14)</f>
        <v>3.6.2020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JB v Chrastavě, Bezručova 503, 46331 Chrastav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194</v>
      </c>
      <c r="D124" s="126" t="s">
        <v>55</v>
      </c>
      <c r="E124" s="126" t="s">
        <v>51</v>
      </c>
      <c r="F124" s="126" t="s">
        <v>52</v>
      </c>
      <c r="G124" s="126" t="s">
        <v>195</v>
      </c>
      <c r="H124" s="126" t="s">
        <v>196</v>
      </c>
      <c r="I124" s="126" t="s">
        <v>197</v>
      </c>
      <c r="J124" s="126" t="s">
        <v>182</v>
      </c>
      <c r="K124" s="127" t="s">
        <v>198</v>
      </c>
      <c r="L124" s="128"/>
      <c r="M124" s="59" t="s">
        <v>1</v>
      </c>
      <c r="N124" s="60" t="s">
        <v>34</v>
      </c>
      <c r="O124" s="60" t="s">
        <v>199</v>
      </c>
      <c r="P124" s="60" t="s">
        <v>200</v>
      </c>
      <c r="Q124" s="60" t="s">
        <v>201</v>
      </c>
      <c r="R124" s="60" t="s">
        <v>202</v>
      </c>
      <c r="S124" s="60" t="s">
        <v>203</v>
      </c>
      <c r="T124" s="61" t="s">
        <v>204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205</v>
      </c>
      <c r="D125" s="29"/>
      <c r="E125" s="29"/>
      <c r="F125" s="29"/>
      <c r="G125" s="29"/>
      <c r="H125" s="29"/>
      <c r="I125" s="29"/>
      <c r="J125" s="129">
        <f>BK125</f>
        <v>30993.54</v>
      </c>
      <c r="K125" s="29"/>
      <c r="L125" s="30"/>
      <c r="M125" s="62"/>
      <c r="N125" s="53"/>
      <c r="O125" s="63"/>
      <c r="P125" s="130">
        <f>P126</f>
        <v>0</v>
      </c>
      <c r="Q125" s="63"/>
      <c r="R125" s="130">
        <f>R126</f>
        <v>0.77605999999999997</v>
      </c>
      <c r="S125" s="63"/>
      <c r="T125" s="131">
        <f>T126</f>
        <v>1.4672560000000001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184</v>
      </c>
      <c r="BK125" s="132">
        <f>BK126</f>
        <v>30993.54</v>
      </c>
    </row>
    <row r="126" spans="1:65" s="12" customFormat="1" ht="25.9" customHeight="1">
      <c r="B126" s="133"/>
      <c r="D126" s="134" t="s">
        <v>69</v>
      </c>
      <c r="E126" s="135" t="s">
        <v>206</v>
      </c>
      <c r="F126" s="135" t="s">
        <v>207</v>
      </c>
      <c r="J126" s="136">
        <f>BK126</f>
        <v>30993.54</v>
      </c>
      <c r="L126" s="133"/>
      <c r="M126" s="137"/>
      <c r="N126" s="138"/>
      <c r="O126" s="138"/>
      <c r="P126" s="139">
        <f>P127+P135+P140+P146</f>
        <v>0</v>
      </c>
      <c r="Q126" s="138"/>
      <c r="R126" s="139">
        <f>R127+R135+R140+R146</f>
        <v>0.77605999999999997</v>
      </c>
      <c r="S126" s="138"/>
      <c r="T126" s="140">
        <f>T127+T135+T140+T146</f>
        <v>1.4672560000000001</v>
      </c>
      <c r="AR126" s="134" t="s">
        <v>77</v>
      </c>
      <c r="AT126" s="141" t="s">
        <v>69</v>
      </c>
      <c r="AU126" s="141" t="s">
        <v>70</v>
      </c>
      <c r="AY126" s="134" t="s">
        <v>208</v>
      </c>
      <c r="BK126" s="142">
        <f>BK127+BK135+BK140+BK146</f>
        <v>30993.54</v>
      </c>
    </row>
    <row r="127" spans="1:65" s="12" customFormat="1" ht="22.9" customHeight="1">
      <c r="B127" s="133"/>
      <c r="D127" s="134" t="s">
        <v>69</v>
      </c>
      <c r="E127" s="143" t="s">
        <v>1166</v>
      </c>
      <c r="F127" s="143" t="s">
        <v>1167</v>
      </c>
      <c r="J127" s="144">
        <f>BK127</f>
        <v>22140</v>
      </c>
      <c r="L127" s="133"/>
      <c r="M127" s="137"/>
      <c r="N127" s="138"/>
      <c r="O127" s="138"/>
      <c r="P127" s="139">
        <f>SUM(P128:P134)</f>
        <v>0</v>
      </c>
      <c r="Q127" s="138"/>
      <c r="R127" s="139">
        <f>SUM(R128:R134)</f>
        <v>0.77605999999999997</v>
      </c>
      <c r="S127" s="138"/>
      <c r="T127" s="140">
        <f>SUM(T128:T134)</f>
        <v>0</v>
      </c>
      <c r="AR127" s="134" t="s">
        <v>77</v>
      </c>
      <c r="AT127" s="141" t="s">
        <v>69</v>
      </c>
      <c r="AU127" s="141" t="s">
        <v>77</v>
      </c>
      <c r="AY127" s="134" t="s">
        <v>208</v>
      </c>
      <c r="BK127" s="142">
        <f>SUM(BK128:BK134)</f>
        <v>22140</v>
      </c>
    </row>
    <row r="128" spans="1:65" s="2" customFormat="1" ht="16.5" customHeight="1">
      <c r="A128" s="29"/>
      <c r="B128" s="145"/>
      <c r="C128" s="146" t="s">
        <v>77</v>
      </c>
      <c r="D128" s="146" t="s">
        <v>211</v>
      </c>
      <c r="E128" s="147" t="s">
        <v>1204</v>
      </c>
      <c r="F128" s="148" t="s">
        <v>1205</v>
      </c>
      <c r="G128" s="149" t="s">
        <v>452</v>
      </c>
      <c r="H128" s="150">
        <v>11</v>
      </c>
      <c r="I128" s="151">
        <v>500</v>
      </c>
      <c r="J128" s="151">
        <f>ROUND(I128*H128,2)</f>
        <v>5500</v>
      </c>
      <c r="K128" s="148" t="s">
        <v>215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4.684E-2</v>
      </c>
      <c r="R128" s="154">
        <f>Q128*H128</f>
        <v>0.51524000000000003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216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5500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5500</v>
      </c>
      <c r="BL128" s="17" t="s">
        <v>216</v>
      </c>
      <c r="BM128" s="156" t="s">
        <v>1206</v>
      </c>
    </row>
    <row r="129" spans="1:65" s="13" customFormat="1">
      <c r="B129" s="158"/>
      <c r="D129" s="159" t="s">
        <v>218</v>
      </c>
      <c r="E129" s="160" t="s">
        <v>1</v>
      </c>
      <c r="F129" s="161" t="s">
        <v>1207</v>
      </c>
      <c r="H129" s="162">
        <v>12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65" s="13" customFormat="1">
      <c r="B130" s="158"/>
      <c r="D130" s="159" t="s">
        <v>218</v>
      </c>
      <c r="E130" s="160" t="s">
        <v>1</v>
      </c>
      <c r="F130" s="161" t="s">
        <v>1208</v>
      </c>
      <c r="H130" s="162">
        <v>-1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1:65" s="14" customFormat="1">
      <c r="B131" s="166"/>
      <c r="D131" s="159" t="s">
        <v>218</v>
      </c>
      <c r="E131" s="167" t="s">
        <v>1</v>
      </c>
      <c r="F131" s="168" t="s">
        <v>283</v>
      </c>
      <c r="H131" s="169">
        <v>11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218</v>
      </c>
      <c r="AU131" s="167" t="s">
        <v>79</v>
      </c>
      <c r="AV131" s="14" t="s">
        <v>216</v>
      </c>
      <c r="AW131" s="14" t="s">
        <v>27</v>
      </c>
      <c r="AX131" s="14" t="s">
        <v>77</v>
      </c>
      <c r="AY131" s="167" t="s">
        <v>208</v>
      </c>
    </row>
    <row r="132" spans="1:65" s="2" customFormat="1" ht="16.5" customHeight="1">
      <c r="A132" s="29"/>
      <c r="B132" s="145"/>
      <c r="C132" s="176" t="s">
        <v>79</v>
      </c>
      <c r="D132" s="176" t="s">
        <v>328</v>
      </c>
      <c r="E132" s="177" t="s">
        <v>1209</v>
      </c>
      <c r="F132" s="178" t="s">
        <v>1210</v>
      </c>
      <c r="G132" s="179" t="s">
        <v>452</v>
      </c>
      <c r="H132" s="180">
        <v>10</v>
      </c>
      <c r="I132" s="181">
        <v>1400</v>
      </c>
      <c r="J132" s="181">
        <f>ROUND(I132*H132,2)</f>
        <v>14000</v>
      </c>
      <c r="K132" s="178" t="s">
        <v>331</v>
      </c>
      <c r="L132" s="182"/>
      <c r="M132" s="183" t="s">
        <v>1</v>
      </c>
      <c r="N132" s="184" t="s">
        <v>35</v>
      </c>
      <c r="O132" s="154">
        <v>0</v>
      </c>
      <c r="P132" s="154">
        <f>O132*H132</f>
        <v>0</v>
      </c>
      <c r="Q132" s="154">
        <v>2.1319999999999999E-2</v>
      </c>
      <c r="R132" s="154">
        <f>Q132*H132</f>
        <v>0.2132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252</v>
      </c>
      <c r="AT132" s="156" t="s">
        <v>328</v>
      </c>
      <c r="AU132" s="156" t="s">
        <v>79</v>
      </c>
      <c r="AY132" s="17" t="s">
        <v>208</v>
      </c>
      <c r="BE132" s="157">
        <f>IF(N132="základní",J132,0)</f>
        <v>14000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14000</v>
      </c>
      <c r="BL132" s="17" t="s">
        <v>216</v>
      </c>
      <c r="BM132" s="156" t="s">
        <v>1211</v>
      </c>
    </row>
    <row r="133" spans="1:65" s="2" customFormat="1" ht="16.5" customHeight="1">
      <c r="A133" s="29"/>
      <c r="B133" s="145"/>
      <c r="C133" s="176" t="s">
        <v>226</v>
      </c>
      <c r="D133" s="176" t="s">
        <v>328</v>
      </c>
      <c r="E133" s="177" t="s">
        <v>1212</v>
      </c>
      <c r="F133" s="178" t="s">
        <v>1213</v>
      </c>
      <c r="G133" s="179" t="s">
        <v>452</v>
      </c>
      <c r="H133" s="180">
        <v>2</v>
      </c>
      <c r="I133" s="181">
        <v>1320</v>
      </c>
      <c r="J133" s="181">
        <f>ROUND(I133*H133,2)</f>
        <v>2640</v>
      </c>
      <c r="K133" s="178" t="s">
        <v>1</v>
      </c>
      <c r="L133" s="182"/>
      <c r="M133" s="183" t="s">
        <v>1</v>
      </c>
      <c r="N133" s="184" t="s">
        <v>35</v>
      </c>
      <c r="O133" s="154">
        <v>0</v>
      </c>
      <c r="P133" s="154">
        <f>O133*H133</f>
        <v>0</v>
      </c>
      <c r="Q133" s="154">
        <v>2.3810000000000001E-2</v>
      </c>
      <c r="R133" s="154">
        <f>Q133*H133</f>
        <v>4.7620000000000003E-2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252</v>
      </c>
      <c r="AT133" s="156" t="s">
        <v>328</v>
      </c>
      <c r="AU133" s="156" t="s">
        <v>79</v>
      </c>
      <c r="AY133" s="17" t="s">
        <v>208</v>
      </c>
      <c r="BE133" s="157">
        <f>IF(N133="základní",J133,0)</f>
        <v>2640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2640</v>
      </c>
      <c r="BL133" s="17" t="s">
        <v>216</v>
      </c>
      <c r="BM133" s="156" t="s">
        <v>1214</v>
      </c>
    </row>
    <row r="134" spans="1:65" s="13" customFormat="1">
      <c r="B134" s="158"/>
      <c r="D134" s="159" t="s">
        <v>218</v>
      </c>
      <c r="E134" s="160" t="s">
        <v>1</v>
      </c>
      <c r="F134" s="161" t="s">
        <v>79</v>
      </c>
      <c r="H134" s="162">
        <v>2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12" customFormat="1" ht="22.9" customHeight="1">
      <c r="B135" s="133"/>
      <c r="D135" s="134" t="s">
        <v>69</v>
      </c>
      <c r="E135" s="143" t="s">
        <v>239</v>
      </c>
      <c r="F135" s="143" t="s">
        <v>240</v>
      </c>
      <c r="J135" s="144">
        <f>BK135</f>
        <v>5019.5600000000004</v>
      </c>
      <c r="L135" s="133"/>
      <c r="M135" s="137"/>
      <c r="N135" s="138"/>
      <c r="O135" s="138"/>
      <c r="P135" s="139">
        <f>SUM(P136:P139)</f>
        <v>0</v>
      </c>
      <c r="Q135" s="138"/>
      <c r="R135" s="139">
        <f>SUM(R136:R139)</f>
        <v>0</v>
      </c>
      <c r="S135" s="138"/>
      <c r="T135" s="140">
        <f>SUM(T136:T139)</f>
        <v>1.4672560000000001</v>
      </c>
      <c r="AR135" s="134" t="s">
        <v>77</v>
      </c>
      <c r="AT135" s="141" t="s">
        <v>69</v>
      </c>
      <c r="AU135" s="141" t="s">
        <v>77</v>
      </c>
      <c r="AY135" s="134" t="s">
        <v>208</v>
      </c>
      <c r="BK135" s="142">
        <f>SUM(BK136:BK139)</f>
        <v>5019.5600000000004</v>
      </c>
    </row>
    <row r="136" spans="1:65" s="2" customFormat="1" ht="16.5" customHeight="1">
      <c r="A136" s="29"/>
      <c r="B136" s="145"/>
      <c r="C136" s="146" t="s">
        <v>216</v>
      </c>
      <c r="D136" s="146" t="s">
        <v>211</v>
      </c>
      <c r="E136" s="147" t="s">
        <v>1215</v>
      </c>
      <c r="F136" s="148" t="s">
        <v>1216</v>
      </c>
      <c r="G136" s="149" t="s">
        <v>214</v>
      </c>
      <c r="H136" s="150">
        <v>19.306000000000001</v>
      </c>
      <c r="I136" s="151">
        <v>260</v>
      </c>
      <c r="J136" s="151">
        <f>ROUND(I136*H136,2)</f>
        <v>5019.5600000000004</v>
      </c>
      <c r="K136" s="148" t="s">
        <v>215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0</v>
      </c>
      <c r="R136" s="154">
        <f>Q136*H136</f>
        <v>0</v>
      </c>
      <c r="S136" s="154">
        <v>7.5999999999999998E-2</v>
      </c>
      <c r="T136" s="155">
        <f>S136*H136</f>
        <v>1.4672560000000001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216</v>
      </c>
      <c r="AT136" s="156" t="s">
        <v>211</v>
      </c>
      <c r="AU136" s="156" t="s">
        <v>79</v>
      </c>
      <c r="AY136" s="17" t="s">
        <v>208</v>
      </c>
      <c r="BE136" s="157">
        <f>IF(N136="základní",J136,0)</f>
        <v>5019.5600000000004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5019.5600000000004</v>
      </c>
      <c r="BL136" s="17" t="s">
        <v>216</v>
      </c>
      <c r="BM136" s="156" t="s">
        <v>1217</v>
      </c>
    </row>
    <row r="137" spans="1:65" s="13" customFormat="1" ht="22.5">
      <c r="B137" s="158"/>
      <c r="D137" s="159" t="s">
        <v>218</v>
      </c>
      <c r="E137" s="160" t="s">
        <v>1</v>
      </c>
      <c r="F137" s="161" t="s">
        <v>1218</v>
      </c>
      <c r="H137" s="162">
        <v>11.228999999999999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3" customFormat="1">
      <c r="B138" s="158"/>
      <c r="D138" s="159" t="s">
        <v>218</v>
      </c>
      <c r="E138" s="160" t="s">
        <v>1</v>
      </c>
      <c r="F138" s="161" t="s">
        <v>1219</v>
      </c>
      <c r="H138" s="162">
        <v>8.077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283</v>
      </c>
      <c r="H139" s="169">
        <v>19.305999999999997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79</v>
      </c>
      <c r="AV139" s="14" t="s">
        <v>216</v>
      </c>
      <c r="AW139" s="14" t="s">
        <v>27</v>
      </c>
      <c r="AX139" s="14" t="s">
        <v>77</v>
      </c>
      <c r="AY139" s="167" t="s">
        <v>208</v>
      </c>
    </row>
    <row r="140" spans="1:65" s="12" customFormat="1" ht="22.9" customHeight="1">
      <c r="B140" s="133"/>
      <c r="D140" s="134" t="s">
        <v>69</v>
      </c>
      <c r="E140" s="143" t="s">
        <v>245</v>
      </c>
      <c r="F140" s="143" t="s">
        <v>246</v>
      </c>
      <c r="J140" s="144">
        <f>BK140</f>
        <v>3445.98</v>
      </c>
      <c r="L140" s="133"/>
      <c r="M140" s="137"/>
      <c r="N140" s="138"/>
      <c r="O140" s="138"/>
      <c r="P140" s="139">
        <f>SUM(P141:P145)</f>
        <v>0</v>
      </c>
      <c r="Q140" s="138"/>
      <c r="R140" s="139">
        <f>SUM(R141:R145)</f>
        <v>0</v>
      </c>
      <c r="S140" s="138"/>
      <c r="T140" s="140">
        <f>SUM(T141:T145)</f>
        <v>0</v>
      </c>
      <c r="AR140" s="134" t="s">
        <v>77</v>
      </c>
      <c r="AT140" s="141" t="s">
        <v>69</v>
      </c>
      <c r="AU140" s="141" t="s">
        <v>77</v>
      </c>
      <c r="AY140" s="134" t="s">
        <v>208</v>
      </c>
      <c r="BK140" s="142">
        <f>SUM(BK141:BK145)</f>
        <v>3445.98</v>
      </c>
    </row>
    <row r="141" spans="1:65" s="2" customFormat="1" ht="16.5" customHeight="1">
      <c r="A141" s="29"/>
      <c r="B141" s="145"/>
      <c r="C141" s="146" t="s">
        <v>235</v>
      </c>
      <c r="D141" s="146" t="s">
        <v>211</v>
      </c>
      <c r="E141" s="147" t="s">
        <v>248</v>
      </c>
      <c r="F141" s="148" t="s">
        <v>249</v>
      </c>
      <c r="G141" s="149" t="s">
        <v>250</v>
      </c>
      <c r="H141" s="150">
        <v>1.4670000000000001</v>
      </c>
      <c r="I141" s="151">
        <v>918</v>
      </c>
      <c r="J141" s="151">
        <f>ROUND(I141*H141,2)</f>
        <v>1346.71</v>
      </c>
      <c r="K141" s="148" t="s">
        <v>215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216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1346.71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1346.71</v>
      </c>
      <c r="BL141" s="17" t="s">
        <v>216</v>
      </c>
      <c r="BM141" s="156" t="s">
        <v>251</v>
      </c>
    </row>
    <row r="142" spans="1:65" s="2" customFormat="1" ht="16.5" customHeight="1">
      <c r="A142" s="29"/>
      <c r="B142" s="145"/>
      <c r="C142" s="146" t="s">
        <v>241</v>
      </c>
      <c r="D142" s="146" t="s">
        <v>211</v>
      </c>
      <c r="E142" s="147" t="s">
        <v>253</v>
      </c>
      <c r="F142" s="148" t="s">
        <v>254</v>
      </c>
      <c r="G142" s="149" t="s">
        <v>250</v>
      </c>
      <c r="H142" s="150">
        <v>1.4670000000000001</v>
      </c>
      <c r="I142" s="151">
        <v>219</v>
      </c>
      <c r="J142" s="151">
        <f>ROUND(I142*H142,2)</f>
        <v>321.27</v>
      </c>
      <c r="K142" s="148" t="s">
        <v>215</v>
      </c>
      <c r="L142" s="30"/>
      <c r="M142" s="152" t="s">
        <v>1</v>
      </c>
      <c r="N142" s="153" t="s">
        <v>35</v>
      </c>
      <c r="O142" s="154">
        <v>0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216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321.27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321.27</v>
      </c>
      <c r="BL142" s="17" t="s">
        <v>216</v>
      </c>
      <c r="BM142" s="156" t="s">
        <v>255</v>
      </c>
    </row>
    <row r="143" spans="1:65" s="2" customFormat="1" ht="16.5" customHeight="1">
      <c r="A143" s="29"/>
      <c r="B143" s="145"/>
      <c r="C143" s="146" t="s">
        <v>247</v>
      </c>
      <c r="D143" s="146" t="s">
        <v>211</v>
      </c>
      <c r="E143" s="147" t="s">
        <v>257</v>
      </c>
      <c r="F143" s="148" t="s">
        <v>258</v>
      </c>
      <c r="G143" s="149" t="s">
        <v>250</v>
      </c>
      <c r="H143" s="150">
        <v>20.538</v>
      </c>
      <c r="I143" s="151">
        <v>8</v>
      </c>
      <c r="J143" s="151">
        <f>ROUND(I143*H143,2)</f>
        <v>164.3</v>
      </c>
      <c r="K143" s="148" t="s">
        <v>215</v>
      </c>
      <c r="L143" s="30"/>
      <c r="M143" s="152" t="s">
        <v>1</v>
      </c>
      <c r="N143" s="153" t="s">
        <v>35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216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164.3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164.3</v>
      </c>
      <c r="BL143" s="17" t="s">
        <v>216</v>
      </c>
      <c r="BM143" s="156" t="s">
        <v>259</v>
      </c>
    </row>
    <row r="144" spans="1:65" s="13" customFormat="1">
      <c r="B144" s="158"/>
      <c r="D144" s="159" t="s">
        <v>218</v>
      </c>
      <c r="E144" s="160" t="s">
        <v>1</v>
      </c>
      <c r="F144" s="161" t="s">
        <v>1220</v>
      </c>
      <c r="H144" s="162">
        <v>20.538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77</v>
      </c>
      <c r="AY144" s="160" t="s">
        <v>208</v>
      </c>
    </row>
    <row r="145" spans="1:65" s="2" customFormat="1" ht="16.5" customHeight="1">
      <c r="A145" s="29"/>
      <c r="B145" s="145"/>
      <c r="C145" s="146" t="s">
        <v>252</v>
      </c>
      <c r="D145" s="146" t="s">
        <v>211</v>
      </c>
      <c r="E145" s="147" t="s">
        <v>318</v>
      </c>
      <c r="F145" s="148" t="s">
        <v>319</v>
      </c>
      <c r="G145" s="149" t="s">
        <v>250</v>
      </c>
      <c r="H145" s="150">
        <v>1.4670000000000001</v>
      </c>
      <c r="I145" s="151">
        <v>1100</v>
      </c>
      <c r="J145" s="151">
        <f>ROUND(I145*H145,2)</f>
        <v>1613.7</v>
      </c>
      <c r="K145" s="148" t="s">
        <v>215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216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1613.7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1613.7</v>
      </c>
      <c r="BL145" s="17" t="s">
        <v>216</v>
      </c>
      <c r="BM145" s="156" t="s">
        <v>1133</v>
      </c>
    </row>
    <row r="146" spans="1:65" s="12" customFormat="1" ht="22.9" customHeight="1">
      <c r="B146" s="133"/>
      <c r="D146" s="134" t="s">
        <v>69</v>
      </c>
      <c r="E146" s="143" t="s">
        <v>265</v>
      </c>
      <c r="F146" s="143" t="s">
        <v>266</v>
      </c>
      <c r="J146" s="144">
        <f>BK146</f>
        <v>388</v>
      </c>
      <c r="L146" s="133"/>
      <c r="M146" s="137"/>
      <c r="N146" s="138"/>
      <c r="O146" s="138"/>
      <c r="P146" s="139">
        <f>P147</f>
        <v>0</v>
      </c>
      <c r="Q146" s="138"/>
      <c r="R146" s="139">
        <f>R147</f>
        <v>0</v>
      </c>
      <c r="S146" s="138"/>
      <c r="T146" s="140">
        <f>T147</f>
        <v>0</v>
      </c>
      <c r="AR146" s="134" t="s">
        <v>77</v>
      </c>
      <c r="AT146" s="141" t="s">
        <v>69</v>
      </c>
      <c r="AU146" s="141" t="s">
        <v>77</v>
      </c>
      <c r="AY146" s="134" t="s">
        <v>208</v>
      </c>
      <c r="BK146" s="142">
        <f>BK147</f>
        <v>388</v>
      </c>
    </row>
    <row r="147" spans="1:65" s="2" customFormat="1" ht="16.5" customHeight="1">
      <c r="A147" s="29"/>
      <c r="B147" s="145"/>
      <c r="C147" s="146" t="s">
        <v>256</v>
      </c>
      <c r="D147" s="146" t="s">
        <v>211</v>
      </c>
      <c r="E147" s="147" t="s">
        <v>268</v>
      </c>
      <c r="F147" s="148" t="s">
        <v>269</v>
      </c>
      <c r="G147" s="149" t="s">
        <v>250</v>
      </c>
      <c r="H147" s="150">
        <v>0.77600000000000002</v>
      </c>
      <c r="I147" s="151">
        <v>500</v>
      </c>
      <c r="J147" s="151">
        <f>ROUND(I147*H147,2)</f>
        <v>388</v>
      </c>
      <c r="K147" s="148" t="s">
        <v>215</v>
      </c>
      <c r="L147" s="30"/>
      <c r="M147" s="192" t="s">
        <v>1</v>
      </c>
      <c r="N147" s="193" t="s">
        <v>35</v>
      </c>
      <c r="O147" s="194">
        <v>0</v>
      </c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216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388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388</v>
      </c>
      <c r="BL147" s="17" t="s">
        <v>216</v>
      </c>
      <c r="BM147" s="156" t="s">
        <v>270</v>
      </c>
    </row>
    <row r="148" spans="1:65" s="2" customFormat="1" ht="6.95" customHeight="1">
      <c r="A148" s="29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24:K147"/>
  <mergeCells count="11">
    <mergeCell ref="E117:H117"/>
    <mergeCell ref="E7:H7"/>
    <mergeCell ref="E9:H9"/>
    <mergeCell ref="E11:H11"/>
    <mergeCell ref="E29:H29"/>
    <mergeCell ref="E85:H85"/>
    <mergeCell ref="L2:V2"/>
    <mergeCell ref="E87:H87"/>
    <mergeCell ref="E89:H89"/>
    <mergeCell ref="E113:H113"/>
    <mergeCell ref="E115:H11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128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1221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1222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-36322.800000000003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ROUND((SUM(BE122:BE134)),  2)</f>
        <v>-36322.800000000003</v>
      </c>
      <c r="G35" s="29"/>
      <c r="H35" s="29"/>
      <c r="I35" s="103">
        <v>0.21</v>
      </c>
      <c r="J35" s="102">
        <f>ROUND(((SUM(BE122:BE134))*I35),  2)</f>
        <v>-7627.79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ROUND((SUM(BF122:BF134)),  2)</f>
        <v>0</v>
      </c>
      <c r="G36" s="29"/>
      <c r="H36" s="29"/>
      <c r="I36" s="103">
        <v>0.15</v>
      </c>
      <c r="J36" s="102">
        <f>ROUND(((SUM(BF122:BF134))*I36),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ROUND((SUM(BG122:BG134)),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ROUND((SUM(BH122:BH134)),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ROUND((SUM(BI122:BI134)),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-43950.590000000004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1221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Obklady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J122</f>
        <v>-36322.800000000003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J123</f>
        <v>-36322.800000000003</v>
      </c>
      <c r="L99" s="115"/>
    </row>
    <row r="100" spans="1:47" s="10" customFormat="1" ht="19.899999999999999" customHeight="1">
      <c r="B100" s="119"/>
      <c r="D100" s="120" t="s">
        <v>1223</v>
      </c>
      <c r="E100" s="121"/>
      <c r="F100" s="121"/>
      <c r="G100" s="121"/>
      <c r="H100" s="121"/>
      <c r="I100" s="121"/>
      <c r="J100" s="122">
        <f>J124</f>
        <v>-36322.800000000003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193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2" t="str">
        <f>E7</f>
        <v>ZL2 - SO 01 - OBJEKT BEZ BYTU - Stavební úpravy a přístavba komunitního centra BÉTEL</v>
      </c>
      <c r="F110" s="244"/>
      <c r="G110" s="244"/>
      <c r="H110" s="24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170</v>
      </c>
      <c r="L111" s="20"/>
    </row>
    <row r="112" spans="1:47" s="2" customFormat="1" ht="16.5" customHeight="1">
      <c r="A112" s="29"/>
      <c r="B112" s="30"/>
      <c r="C112" s="29"/>
      <c r="D112" s="29"/>
      <c r="E112" s="242" t="s">
        <v>1221</v>
      </c>
      <c r="F112" s="243"/>
      <c r="G112" s="243"/>
      <c r="H112" s="24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E11</f>
        <v>Méněpráce - Obklady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3.6.2020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194</v>
      </c>
      <c r="D121" s="126" t="s">
        <v>55</v>
      </c>
      <c r="E121" s="126" t="s">
        <v>51</v>
      </c>
      <c r="F121" s="126" t="s">
        <v>52</v>
      </c>
      <c r="G121" s="126" t="s">
        <v>195</v>
      </c>
      <c r="H121" s="126" t="s">
        <v>196</v>
      </c>
      <c r="I121" s="126" t="s">
        <v>197</v>
      </c>
      <c r="J121" s="126" t="s">
        <v>182</v>
      </c>
      <c r="K121" s="127" t="s">
        <v>198</v>
      </c>
      <c r="L121" s="128"/>
      <c r="M121" s="59" t="s">
        <v>1</v>
      </c>
      <c r="N121" s="60" t="s">
        <v>34</v>
      </c>
      <c r="O121" s="60" t="s">
        <v>199</v>
      </c>
      <c r="P121" s="60" t="s">
        <v>200</v>
      </c>
      <c r="Q121" s="60" t="s">
        <v>201</v>
      </c>
      <c r="R121" s="60" t="s">
        <v>202</v>
      </c>
      <c r="S121" s="60" t="s">
        <v>203</v>
      </c>
      <c r="T121" s="61" t="s">
        <v>204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205</v>
      </c>
      <c r="D122" s="29"/>
      <c r="E122" s="29"/>
      <c r="F122" s="29"/>
      <c r="G122" s="29"/>
      <c r="H122" s="29"/>
      <c r="I122" s="29"/>
      <c r="J122" s="129">
        <f>BK122</f>
        <v>-36322.800000000003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-9.3833899999999998E-2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184</v>
      </c>
      <c r="BK122" s="132">
        <f>BK123</f>
        <v>-36322.800000000003</v>
      </c>
    </row>
    <row r="123" spans="1:65" s="12" customFormat="1" ht="25.9" customHeight="1">
      <c r="B123" s="133"/>
      <c r="D123" s="134" t="s">
        <v>69</v>
      </c>
      <c r="E123" s="135" t="s">
        <v>271</v>
      </c>
      <c r="F123" s="135" t="s">
        <v>272</v>
      </c>
      <c r="J123" s="136">
        <f>BK123</f>
        <v>-36322.800000000003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-9.3833899999999998E-2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208</v>
      </c>
      <c r="BK123" s="142">
        <f>BK124</f>
        <v>-36322.800000000003</v>
      </c>
    </row>
    <row r="124" spans="1:65" s="12" customFormat="1" ht="22.9" customHeight="1">
      <c r="B124" s="133"/>
      <c r="D124" s="134" t="s">
        <v>69</v>
      </c>
      <c r="E124" s="143" t="s">
        <v>1224</v>
      </c>
      <c r="F124" s="143" t="s">
        <v>1225</v>
      </c>
      <c r="J124" s="144">
        <f>BK124</f>
        <v>-36322.800000000003</v>
      </c>
      <c r="L124" s="133"/>
      <c r="M124" s="137"/>
      <c r="N124" s="138"/>
      <c r="O124" s="138"/>
      <c r="P124" s="139">
        <f>SUM(P125:P134)</f>
        <v>0</v>
      </c>
      <c r="Q124" s="138"/>
      <c r="R124" s="139">
        <f>SUM(R125:R134)</f>
        <v>-9.3833899999999998E-2</v>
      </c>
      <c r="S124" s="138"/>
      <c r="T124" s="140">
        <f>SUM(T125:T134)</f>
        <v>0</v>
      </c>
      <c r="AR124" s="134" t="s">
        <v>79</v>
      </c>
      <c r="AT124" s="141" t="s">
        <v>69</v>
      </c>
      <c r="AU124" s="141" t="s">
        <v>77</v>
      </c>
      <c r="AY124" s="134" t="s">
        <v>208</v>
      </c>
      <c r="BK124" s="142">
        <f>SUM(BK125:BK134)</f>
        <v>-36322.800000000003</v>
      </c>
    </row>
    <row r="125" spans="1:65" s="2" customFormat="1" ht="16.5" customHeight="1">
      <c r="A125" s="29"/>
      <c r="B125" s="145"/>
      <c r="C125" s="146" t="s">
        <v>77</v>
      </c>
      <c r="D125" s="146" t="s">
        <v>211</v>
      </c>
      <c r="E125" s="147" t="s">
        <v>1226</v>
      </c>
      <c r="F125" s="148" t="s">
        <v>1227</v>
      </c>
      <c r="G125" s="149" t="s">
        <v>287</v>
      </c>
      <c r="H125" s="150">
        <v>-302.69</v>
      </c>
      <c r="I125" s="151">
        <v>120</v>
      </c>
      <c r="J125" s="151">
        <f>ROUND(I125*H125,2)</f>
        <v>-36322.800000000003</v>
      </c>
      <c r="K125" s="148" t="s">
        <v>1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3.1E-4</v>
      </c>
      <c r="R125" s="154">
        <f>Q125*H125</f>
        <v>-9.3833899999999998E-2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278</v>
      </c>
      <c r="AT125" s="156" t="s">
        <v>211</v>
      </c>
      <c r="AU125" s="156" t="s">
        <v>79</v>
      </c>
      <c r="AY125" s="17" t="s">
        <v>208</v>
      </c>
      <c r="BE125" s="157">
        <f>IF(N125="základní",J125,0)</f>
        <v>-36322.800000000003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-36322.800000000003</v>
      </c>
      <c r="BL125" s="17" t="s">
        <v>278</v>
      </c>
      <c r="BM125" s="156" t="s">
        <v>1228</v>
      </c>
    </row>
    <row r="126" spans="1:65" s="13" customFormat="1" ht="22.5">
      <c r="B126" s="158"/>
      <c r="D126" s="159" t="s">
        <v>218</v>
      </c>
      <c r="E126" s="160" t="s">
        <v>1</v>
      </c>
      <c r="F126" s="161" t="s">
        <v>1229</v>
      </c>
      <c r="H126" s="162">
        <v>79.72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218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208</v>
      </c>
    </row>
    <row r="127" spans="1:65" s="13" customFormat="1" ht="22.5">
      <c r="B127" s="158"/>
      <c r="D127" s="159" t="s">
        <v>218</v>
      </c>
      <c r="E127" s="160" t="s">
        <v>1</v>
      </c>
      <c r="F127" s="161" t="s">
        <v>1230</v>
      </c>
      <c r="H127" s="162">
        <v>102.81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3" customFormat="1">
      <c r="B128" s="158"/>
      <c r="D128" s="159" t="s">
        <v>218</v>
      </c>
      <c r="E128" s="160" t="s">
        <v>1</v>
      </c>
      <c r="F128" s="161" t="s">
        <v>1231</v>
      </c>
      <c r="H128" s="162">
        <v>84.77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51" s="13" customFormat="1">
      <c r="B129" s="158"/>
      <c r="D129" s="159" t="s">
        <v>218</v>
      </c>
      <c r="E129" s="160" t="s">
        <v>1</v>
      </c>
      <c r="F129" s="161" t="s">
        <v>1232</v>
      </c>
      <c r="H129" s="162">
        <v>14.39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51" s="13" customFormat="1">
      <c r="B130" s="158"/>
      <c r="D130" s="159" t="s">
        <v>218</v>
      </c>
      <c r="E130" s="160" t="s">
        <v>1</v>
      </c>
      <c r="F130" s="161" t="s">
        <v>1233</v>
      </c>
      <c r="H130" s="162">
        <v>4.5999999999999996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1:51" s="13" customFormat="1">
      <c r="B131" s="158"/>
      <c r="D131" s="159" t="s">
        <v>218</v>
      </c>
      <c r="E131" s="160" t="s">
        <v>1</v>
      </c>
      <c r="F131" s="161" t="s">
        <v>1234</v>
      </c>
      <c r="H131" s="162">
        <v>7.1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208</v>
      </c>
    </row>
    <row r="132" spans="1:51" s="13" customFormat="1">
      <c r="B132" s="158"/>
      <c r="D132" s="159" t="s">
        <v>218</v>
      </c>
      <c r="E132" s="160" t="s">
        <v>1</v>
      </c>
      <c r="F132" s="161" t="s">
        <v>1235</v>
      </c>
      <c r="H132" s="162">
        <v>9.3000000000000007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1:51" s="14" customFormat="1">
      <c r="B133" s="166"/>
      <c r="D133" s="159" t="s">
        <v>218</v>
      </c>
      <c r="E133" s="167" t="s">
        <v>1</v>
      </c>
      <c r="F133" s="168" t="s">
        <v>283</v>
      </c>
      <c r="H133" s="169">
        <v>302.69000000000005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218</v>
      </c>
      <c r="AU133" s="167" t="s">
        <v>79</v>
      </c>
      <c r="AV133" s="14" t="s">
        <v>216</v>
      </c>
      <c r="AW133" s="14" t="s">
        <v>27</v>
      </c>
      <c r="AX133" s="14" t="s">
        <v>77</v>
      </c>
      <c r="AY133" s="167" t="s">
        <v>208</v>
      </c>
    </row>
    <row r="134" spans="1:51" s="13" customFormat="1">
      <c r="B134" s="158"/>
      <c r="D134" s="159" t="s">
        <v>218</v>
      </c>
      <c r="F134" s="161" t="s">
        <v>1236</v>
      </c>
      <c r="H134" s="162">
        <v>-302.69</v>
      </c>
      <c r="L134" s="158"/>
      <c r="M134" s="173"/>
      <c r="N134" s="174"/>
      <c r="O134" s="174"/>
      <c r="P134" s="174"/>
      <c r="Q134" s="174"/>
      <c r="R134" s="174"/>
      <c r="S134" s="174"/>
      <c r="T134" s="175"/>
      <c r="AT134" s="160" t="s">
        <v>218</v>
      </c>
      <c r="AU134" s="160" t="s">
        <v>79</v>
      </c>
      <c r="AV134" s="13" t="s">
        <v>79</v>
      </c>
      <c r="AW134" s="13" t="s">
        <v>3</v>
      </c>
      <c r="AX134" s="13" t="s">
        <v>77</v>
      </c>
      <c r="AY134" s="160" t="s">
        <v>208</v>
      </c>
    </row>
    <row r="135" spans="1:51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21:K134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129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1221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1237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40144.769999999997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ROUND((SUM(BE123:BE180)),  2)</f>
        <v>40144.769999999997</v>
      </c>
      <c r="G35" s="29"/>
      <c r="H35" s="29"/>
      <c r="I35" s="103">
        <v>0.21</v>
      </c>
      <c r="J35" s="102">
        <f>ROUND(((SUM(BE123:BE180))*I35),  2)</f>
        <v>8430.4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ROUND((SUM(BF123:BF180)),  2)</f>
        <v>0</v>
      </c>
      <c r="G36" s="29"/>
      <c r="H36" s="29"/>
      <c r="I36" s="103">
        <v>0.15</v>
      </c>
      <c r="J36" s="102">
        <f>ROUND(((SUM(BF123:BF180))*I36),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ROUND((SUM(BG123:BG180)),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ROUND((SUM(BH123:BH180)),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ROUND((SUM(BI123:BI180)),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48575.17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1221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Obklady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40144.770000000004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J124</f>
        <v>40144.770000000004</v>
      </c>
      <c r="L99" s="115"/>
    </row>
    <row r="100" spans="1:47" s="10" customFormat="1" ht="19.899999999999999" customHeight="1">
      <c r="B100" s="119"/>
      <c r="D100" s="120" t="s">
        <v>1223</v>
      </c>
      <c r="E100" s="121"/>
      <c r="F100" s="121"/>
      <c r="G100" s="121"/>
      <c r="H100" s="121"/>
      <c r="I100" s="121"/>
      <c r="J100" s="122">
        <f>J125</f>
        <v>4643.97</v>
      </c>
      <c r="L100" s="119"/>
    </row>
    <row r="101" spans="1:47" s="10" customFormat="1" ht="19.899999999999999" customHeight="1">
      <c r="B101" s="119"/>
      <c r="D101" s="120" t="s">
        <v>1238</v>
      </c>
      <c r="E101" s="121"/>
      <c r="F101" s="121"/>
      <c r="G101" s="121"/>
      <c r="H101" s="121"/>
      <c r="I101" s="121"/>
      <c r="J101" s="122">
        <f>J160</f>
        <v>35500.800000000003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1221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Vícepráce - Obklady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40144.770000000004</v>
      </c>
      <c r="K123" s="29"/>
      <c r="L123" s="30"/>
      <c r="M123" s="62"/>
      <c r="N123" s="53"/>
      <c r="O123" s="63"/>
      <c r="P123" s="130">
        <f>P124</f>
        <v>17.337599999999998</v>
      </c>
      <c r="Q123" s="63"/>
      <c r="R123" s="130">
        <f>R124</f>
        <v>0.12699959999999999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40144.770000000004</v>
      </c>
    </row>
    <row r="124" spans="1:65" s="12" customFormat="1" ht="25.9" customHeight="1">
      <c r="B124" s="133"/>
      <c r="D124" s="134" t="s">
        <v>69</v>
      </c>
      <c r="E124" s="135" t="s">
        <v>271</v>
      </c>
      <c r="F124" s="135" t="s">
        <v>272</v>
      </c>
      <c r="J124" s="136">
        <f>BK124</f>
        <v>40144.770000000004</v>
      </c>
      <c r="L124" s="133"/>
      <c r="M124" s="137"/>
      <c r="N124" s="138"/>
      <c r="O124" s="138"/>
      <c r="P124" s="139">
        <f>P125+P160</f>
        <v>17.337599999999998</v>
      </c>
      <c r="Q124" s="138"/>
      <c r="R124" s="139">
        <f>R125+R160</f>
        <v>0.12699959999999999</v>
      </c>
      <c r="S124" s="138"/>
      <c r="T124" s="140">
        <f>T125+T160</f>
        <v>0</v>
      </c>
      <c r="AR124" s="134" t="s">
        <v>79</v>
      </c>
      <c r="AT124" s="141" t="s">
        <v>69</v>
      </c>
      <c r="AU124" s="141" t="s">
        <v>70</v>
      </c>
      <c r="AY124" s="134" t="s">
        <v>208</v>
      </c>
      <c r="BK124" s="142">
        <f>BK125+BK160</f>
        <v>40144.770000000004</v>
      </c>
    </row>
    <row r="125" spans="1:65" s="12" customFormat="1" ht="22.9" customHeight="1">
      <c r="B125" s="133"/>
      <c r="D125" s="134" t="s">
        <v>69</v>
      </c>
      <c r="E125" s="143" t="s">
        <v>1224</v>
      </c>
      <c r="F125" s="143" t="s">
        <v>1225</v>
      </c>
      <c r="J125" s="144">
        <f>BK125</f>
        <v>4643.97</v>
      </c>
      <c r="L125" s="133"/>
      <c r="M125" s="137"/>
      <c r="N125" s="138"/>
      <c r="O125" s="138"/>
      <c r="P125" s="139">
        <f>SUM(P126:P159)</f>
        <v>0</v>
      </c>
      <c r="Q125" s="138"/>
      <c r="R125" s="139">
        <f>SUM(R126:R159)</f>
        <v>0.1088364</v>
      </c>
      <c r="S125" s="138"/>
      <c r="T125" s="140">
        <f>SUM(T126:T159)</f>
        <v>0</v>
      </c>
      <c r="AR125" s="134" t="s">
        <v>79</v>
      </c>
      <c r="AT125" s="141" t="s">
        <v>69</v>
      </c>
      <c r="AU125" s="141" t="s">
        <v>77</v>
      </c>
      <c r="AY125" s="134" t="s">
        <v>208</v>
      </c>
      <c r="BK125" s="142">
        <f>SUM(BK126:BK159)</f>
        <v>4643.97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1239</v>
      </c>
      <c r="F126" s="148" t="s">
        <v>1240</v>
      </c>
      <c r="G126" s="149" t="s">
        <v>214</v>
      </c>
      <c r="H126" s="150">
        <v>6.2229999999999999</v>
      </c>
      <c r="I126" s="151">
        <v>350</v>
      </c>
      <c r="J126" s="151">
        <f>ROUND(I126*H126,2)</f>
        <v>2178.0500000000002</v>
      </c>
      <c r="K126" s="148" t="s">
        <v>1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3.0000000000000001E-3</v>
      </c>
      <c r="R126" s="154">
        <f>Q126*H126</f>
        <v>1.8669000000000002E-2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2178.0500000000002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2178.0500000000002</v>
      </c>
      <c r="BL126" s="17" t="s">
        <v>278</v>
      </c>
      <c r="BM126" s="156" t="s">
        <v>1241</v>
      </c>
    </row>
    <row r="127" spans="1:65" s="13" customFormat="1" ht="22.5">
      <c r="B127" s="158"/>
      <c r="D127" s="159" t="s">
        <v>218</v>
      </c>
      <c r="E127" s="160" t="s">
        <v>1</v>
      </c>
      <c r="F127" s="161" t="s">
        <v>1242</v>
      </c>
      <c r="H127" s="162">
        <v>52.348999999999997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3" customFormat="1" ht="22.5">
      <c r="B128" s="158"/>
      <c r="D128" s="159" t="s">
        <v>218</v>
      </c>
      <c r="E128" s="160" t="s">
        <v>1</v>
      </c>
      <c r="F128" s="161" t="s">
        <v>1243</v>
      </c>
      <c r="H128" s="162">
        <v>64.784999999999997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2:51" s="13" customFormat="1">
      <c r="B129" s="158"/>
      <c r="D129" s="159" t="s">
        <v>218</v>
      </c>
      <c r="E129" s="160" t="s">
        <v>1</v>
      </c>
      <c r="F129" s="161" t="s">
        <v>1244</v>
      </c>
      <c r="H129" s="162">
        <v>55.155000000000001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2:51" s="13" customFormat="1">
      <c r="B130" s="158"/>
      <c r="D130" s="159" t="s">
        <v>218</v>
      </c>
      <c r="E130" s="160" t="s">
        <v>1</v>
      </c>
      <c r="F130" s="161" t="s">
        <v>1245</v>
      </c>
      <c r="H130" s="162">
        <v>12.435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2:51" s="13" customFormat="1">
      <c r="B131" s="158"/>
      <c r="D131" s="159" t="s">
        <v>218</v>
      </c>
      <c r="E131" s="160" t="s">
        <v>1</v>
      </c>
      <c r="F131" s="161" t="s">
        <v>1246</v>
      </c>
      <c r="H131" s="162">
        <v>2.4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208</v>
      </c>
    </row>
    <row r="132" spans="2:51" s="13" customFormat="1">
      <c r="B132" s="158"/>
      <c r="D132" s="159" t="s">
        <v>218</v>
      </c>
      <c r="E132" s="160" t="s">
        <v>1</v>
      </c>
      <c r="F132" s="161" t="s">
        <v>1247</v>
      </c>
      <c r="H132" s="162">
        <v>4.4000000000000004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2:51" s="13" customFormat="1">
      <c r="B133" s="158"/>
      <c r="D133" s="159" t="s">
        <v>218</v>
      </c>
      <c r="E133" s="160" t="s">
        <v>1</v>
      </c>
      <c r="F133" s="161" t="s">
        <v>1248</v>
      </c>
      <c r="H133" s="162">
        <v>4.88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208</v>
      </c>
    </row>
    <row r="134" spans="2:51" s="14" customFormat="1">
      <c r="B134" s="166"/>
      <c r="D134" s="159" t="s">
        <v>218</v>
      </c>
      <c r="E134" s="167" t="s">
        <v>1</v>
      </c>
      <c r="F134" s="168" t="s">
        <v>283</v>
      </c>
      <c r="H134" s="169">
        <v>196.404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218</v>
      </c>
      <c r="AU134" s="167" t="s">
        <v>79</v>
      </c>
      <c r="AV134" s="14" t="s">
        <v>216</v>
      </c>
      <c r="AW134" s="14" t="s">
        <v>27</v>
      </c>
      <c r="AX134" s="14" t="s">
        <v>70</v>
      </c>
      <c r="AY134" s="167" t="s">
        <v>208</v>
      </c>
    </row>
    <row r="135" spans="2:51" s="13" customFormat="1">
      <c r="B135" s="158"/>
      <c r="D135" s="159" t="s">
        <v>218</v>
      </c>
      <c r="E135" s="160" t="s">
        <v>1</v>
      </c>
      <c r="F135" s="161" t="s">
        <v>1249</v>
      </c>
      <c r="H135" s="162">
        <v>-196.404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2:51" s="15" customFormat="1">
      <c r="B136" s="185"/>
      <c r="D136" s="159" t="s">
        <v>218</v>
      </c>
      <c r="E136" s="186" t="s">
        <v>1</v>
      </c>
      <c r="F136" s="187" t="s">
        <v>1156</v>
      </c>
      <c r="H136" s="188">
        <v>-196.404</v>
      </c>
      <c r="L136" s="185"/>
      <c r="M136" s="189"/>
      <c r="N136" s="190"/>
      <c r="O136" s="190"/>
      <c r="P136" s="190"/>
      <c r="Q136" s="190"/>
      <c r="R136" s="190"/>
      <c r="S136" s="190"/>
      <c r="T136" s="191"/>
      <c r="AT136" s="186" t="s">
        <v>218</v>
      </c>
      <c r="AU136" s="186" t="s">
        <v>79</v>
      </c>
      <c r="AV136" s="15" t="s">
        <v>226</v>
      </c>
      <c r="AW136" s="15" t="s">
        <v>27</v>
      </c>
      <c r="AX136" s="15" t="s">
        <v>70</v>
      </c>
      <c r="AY136" s="186" t="s">
        <v>208</v>
      </c>
    </row>
    <row r="137" spans="2:51" s="13" customFormat="1">
      <c r="B137" s="158"/>
      <c r="D137" s="159" t="s">
        <v>218</v>
      </c>
      <c r="E137" s="160" t="s">
        <v>1</v>
      </c>
      <c r="F137" s="161" t="s">
        <v>1250</v>
      </c>
      <c r="H137" s="162">
        <v>24.48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2:51" s="13" customFormat="1">
      <c r="B138" s="158"/>
      <c r="D138" s="159" t="s">
        <v>218</v>
      </c>
      <c r="E138" s="160" t="s">
        <v>1</v>
      </c>
      <c r="F138" s="161" t="s">
        <v>1251</v>
      </c>
      <c r="H138" s="162">
        <v>22.79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2:51" s="15" customFormat="1">
      <c r="B139" s="185"/>
      <c r="D139" s="159" t="s">
        <v>218</v>
      </c>
      <c r="E139" s="186" t="s">
        <v>1</v>
      </c>
      <c r="F139" s="187" t="s">
        <v>1178</v>
      </c>
      <c r="H139" s="188">
        <v>47.269999999999996</v>
      </c>
      <c r="L139" s="185"/>
      <c r="M139" s="189"/>
      <c r="N139" s="190"/>
      <c r="O139" s="190"/>
      <c r="P139" s="190"/>
      <c r="Q139" s="190"/>
      <c r="R139" s="190"/>
      <c r="S139" s="190"/>
      <c r="T139" s="191"/>
      <c r="AT139" s="186" t="s">
        <v>218</v>
      </c>
      <c r="AU139" s="186" t="s">
        <v>79</v>
      </c>
      <c r="AV139" s="15" t="s">
        <v>226</v>
      </c>
      <c r="AW139" s="15" t="s">
        <v>27</v>
      </c>
      <c r="AX139" s="15" t="s">
        <v>70</v>
      </c>
      <c r="AY139" s="186" t="s">
        <v>208</v>
      </c>
    </row>
    <row r="140" spans="2:51" s="13" customFormat="1">
      <c r="B140" s="158"/>
      <c r="D140" s="159" t="s">
        <v>218</v>
      </c>
      <c r="E140" s="160" t="s">
        <v>1</v>
      </c>
      <c r="F140" s="161" t="s">
        <v>1252</v>
      </c>
      <c r="H140" s="162">
        <v>9.2799999999999994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208</v>
      </c>
    </row>
    <row r="141" spans="2:51" s="13" customFormat="1">
      <c r="B141" s="158"/>
      <c r="D141" s="159" t="s">
        <v>218</v>
      </c>
      <c r="E141" s="160" t="s">
        <v>1</v>
      </c>
      <c r="F141" s="161" t="s">
        <v>1253</v>
      </c>
      <c r="H141" s="162">
        <v>24.48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2:51" s="13" customFormat="1">
      <c r="B142" s="158"/>
      <c r="D142" s="159" t="s">
        <v>218</v>
      </c>
      <c r="E142" s="160" t="s">
        <v>1</v>
      </c>
      <c r="F142" s="161" t="s">
        <v>1254</v>
      </c>
      <c r="H142" s="162">
        <v>18.72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2:51" s="13" customFormat="1">
      <c r="B143" s="158"/>
      <c r="D143" s="159" t="s">
        <v>218</v>
      </c>
      <c r="E143" s="160" t="s">
        <v>1</v>
      </c>
      <c r="F143" s="161" t="s">
        <v>1255</v>
      </c>
      <c r="H143" s="162">
        <v>5.76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2:51" s="13" customFormat="1">
      <c r="B144" s="158"/>
      <c r="D144" s="159" t="s">
        <v>218</v>
      </c>
      <c r="E144" s="160" t="s">
        <v>1</v>
      </c>
      <c r="F144" s="161" t="s">
        <v>1256</v>
      </c>
      <c r="H144" s="162">
        <v>24.92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5" customFormat="1">
      <c r="B145" s="185"/>
      <c r="D145" s="159" t="s">
        <v>218</v>
      </c>
      <c r="E145" s="186" t="s">
        <v>1</v>
      </c>
      <c r="F145" s="187" t="s">
        <v>348</v>
      </c>
      <c r="H145" s="188">
        <v>83.16</v>
      </c>
      <c r="L145" s="185"/>
      <c r="M145" s="189"/>
      <c r="N145" s="190"/>
      <c r="O145" s="190"/>
      <c r="P145" s="190"/>
      <c r="Q145" s="190"/>
      <c r="R145" s="190"/>
      <c r="S145" s="190"/>
      <c r="T145" s="191"/>
      <c r="AT145" s="186" t="s">
        <v>218</v>
      </c>
      <c r="AU145" s="186" t="s">
        <v>79</v>
      </c>
      <c r="AV145" s="15" t="s">
        <v>226</v>
      </c>
      <c r="AW145" s="15" t="s">
        <v>27</v>
      </c>
      <c r="AX145" s="15" t="s">
        <v>70</v>
      </c>
      <c r="AY145" s="186" t="s">
        <v>208</v>
      </c>
    </row>
    <row r="146" spans="1:65" s="13" customFormat="1">
      <c r="B146" s="158"/>
      <c r="D146" s="159" t="s">
        <v>218</v>
      </c>
      <c r="E146" s="160" t="s">
        <v>1</v>
      </c>
      <c r="F146" s="161" t="s">
        <v>1257</v>
      </c>
      <c r="H146" s="162">
        <v>30.753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208</v>
      </c>
    </row>
    <row r="147" spans="1:65" s="13" customFormat="1">
      <c r="B147" s="158"/>
      <c r="D147" s="159" t="s">
        <v>218</v>
      </c>
      <c r="E147" s="160" t="s">
        <v>1</v>
      </c>
      <c r="F147" s="161" t="s">
        <v>1258</v>
      </c>
      <c r="H147" s="162">
        <v>24.143999999999998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70</v>
      </c>
      <c r="AY147" s="160" t="s">
        <v>208</v>
      </c>
    </row>
    <row r="148" spans="1:65" s="13" customFormat="1">
      <c r="B148" s="158"/>
      <c r="D148" s="159" t="s">
        <v>218</v>
      </c>
      <c r="E148" s="160" t="s">
        <v>1</v>
      </c>
      <c r="F148" s="161" t="s">
        <v>1259</v>
      </c>
      <c r="H148" s="162">
        <v>2.16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70</v>
      </c>
      <c r="AY148" s="160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1260</v>
      </c>
      <c r="H149" s="162">
        <v>3.5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5" customFormat="1">
      <c r="B150" s="185"/>
      <c r="D150" s="159" t="s">
        <v>218</v>
      </c>
      <c r="E150" s="186" t="s">
        <v>1</v>
      </c>
      <c r="F150" s="187" t="s">
        <v>1156</v>
      </c>
      <c r="H150" s="188">
        <v>60.557000000000002</v>
      </c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218</v>
      </c>
      <c r="AU150" s="186" t="s">
        <v>79</v>
      </c>
      <c r="AV150" s="15" t="s">
        <v>226</v>
      </c>
      <c r="AW150" s="15" t="s">
        <v>27</v>
      </c>
      <c r="AX150" s="15" t="s">
        <v>70</v>
      </c>
      <c r="AY150" s="186" t="s">
        <v>208</v>
      </c>
    </row>
    <row r="151" spans="1:65" s="13" customFormat="1">
      <c r="B151" s="158"/>
      <c r="D151" s="159" t="s">
        <v>218</v>
      </c>
      <c r="E151" s="160" t="s">
        <v>1</v>
      </c>
      <c r="F151" s="161" t="s">
        <v>1261</v>
      </c>
      <c r="H151" s="162">
        <v>2.52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218</v>
      </c>
      <c r="AU151" s="160" t="s">
        <v>79</v>
      </c>
      <c r="AV151" s="13" t="s">
        <v>79</v>
      </c>
      <c r="AW151" s="13" t="s">
        <v>27</v>
      </c>
      <c r="AX151" s="13" t="s">
        <v>70</v>
      </c>
      <c r="AY151" s="160" t="s">
        <v>208</v>
      </c>
    </row>
    <row r="152" spans="1:65" s="13" customFormat="1">
      <c r="B152" s="158"/>
      <c r="D152" s="159" t="s">
        <v>218</v>
      </c>
      <c r="E152" s="160" t="s">
        <v>1</v>
      </c>
      <c r="F152" s="161" t="s">
        <v>1262</v>
      </c>
      <c r="H152" s="162">
        <v>9.1199999999999992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5" customFormat="1">
      <c r="B153" s="185"/>
      <c r="D153" s="159" t="s">
        <v>218</v>
      </c>
      <c r="E153" s="186" t="s">
        <v>1</v>
      </c>
      <c r="F153" s="187" t="s">
        <v>1190</v>
      </c>
      <c r="H153" s="188">
        <v>11.639999999999999</v>
      </c>
      <c r="L153" s="185"/>
      <c r="M153" s="189"/>
      <c r="N153" s="190"/>
      <c r="O153" s="190"/>
      <c r="P153" s="190"/>
      <c r="Q153" s="190"/>
      <c r="R153" s="190"/>
      <c r="S153" s="190"/>
      <c r="T153" s="191"/>
      <c r="AT153" s="186" t="s">
        <v>218</v>
      </c>
      <c r="AU153" s="186" t="s">
        <v>79</v>
      </c>
      <c r="AV153" s="15" t="s">
        <v>226</v>
      </c>
      <c r="AW153" s="15" t="s">
        <v>27</v>
      </c>
      <c r="AX153" s="15" t="s">
        <v>70</v>
      </c>
      <c r="AY153" s="186" t="s">
        <v>208</v>
      </c>
    </row>
    <row r="154" spans="1:65" s="14" customFormat="1">
      <c r="B154" s="166"/>
      <c r="D154" s="159" t="s">
        <v>218</v>
      </c>
      <c r="E154" s="167" t="s">
        <v>1</v>
      </c>
      <c r="F154" s="168" t="s">
        <v>283</v>
      </c>
      <c r="H154" s="169">
        <v>6.2229999999999936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218</v>
      </c>
      <c r="AU154" s="167" t="s">
        <v>79</v>
      </c>
      <c r="AV154" s="14" t="s">
        <v>216</v>
      </c>
      <c r="AW154" s="14" t="s">
        <v>27</v>
      </c>
      <c r="AX154" s="14" t="s">
        <v>77</v>
      </c>
      <c r="AY154" s="167" t="s">
        <v>208</v>
      </c>
    </row>
    <row r="155" spans="1:65" s="2" customFormat="1" ht="16.5" customHeight="1">
      <c r="A155" s="29"/>
      <c r="B155" s="145"/>
      <c r="C155" s="176" t="s">
        <v>79</v>
      </c>
      <c r="D155" s="176" t="s">
        <v>328</v>
      </c>
      <c r="E155" s="177" t="s">
        <v>1263</v>
      </c>
      <c r="F155" s="178" t="s">
        <v>1264</v>
      </c>
      <c r="G155" s="179" t="s">
        <v>214</v>
      </c>
      <c r="H155" s="180">
        <v>6.8449999999999998</v>
      </c>
      <c r="I155" s="181">
        <v>300</v>
      </c>
      <c r="J155" s="181">
        <f>ROUND(I155*H155,2)</f>
        <v>2053.5</v>
      </c>
      <c r="K155" s="178" t="s">
        <v>1</v>
      </c>
      <c r="L155" s="182"/>
      <c r="M155" s="183" t="s">
        <v>1</v>
      </c>
      <c r="N155" s="184" t="s">
        <v>35</v>
      </c>
      <c r="O155" s="154">
        <v>0</v>
      </c>
      <c r="P155" s="154">
        <f>O155*H155</f>
        <v>0</v>
      </c>
      <c r="Q155" s="154">
        <v>1.29E-2</v>
      </c>
      <c r="R155" s="154">
        <f>Q155*H155</f>
        <v>8.830049999999999E-2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332</v>
      </c>
      <c r="AT155" s="156" t="s">
        <v>328</v>
      </c>
      <c r="AU155" s="156" t="s">
        <v>79</v>
      </c>
      <c r="AY155" s="17" t="s">
        <v>208</v>
      </c>
      <c r="BE155" s="157">
        <f>IF(N155="základní",J155,0)</f>
        <v>2053.5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2053.5</v>
      </c>
      <c r="BL155" s="17" t="s">
        <v>278</v>
      </c>
      <c r="BM155" s="156" t="s">
        <v>1265</v>
      </c>
    </row>
    <row r="156" spans="1:65" s="13" customFormat="1">
      <c r="B156" s="158"/>
      <c r="D156" s="159" t="s">
        <v>218</v>
      </c>
      <c r="E156" s="160" t="s">
        <v>1</v>
      </c>
      <c r="F156" s="161" t="s">
        <v>1266</v>
      </c>
      <c r="H156" s="162">
        <v>6.8449999999999998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77</v>
      </c>
      <c r="AY156" s="160" t="s">
        <v>208</v>
      </c>
    </row>
    <row r="157" spans="1:65" s="2" customFormat="1" ht="16.5" customHeight="1">
      <c r="A157" s="29"/>
      <c r="B157" s="145"/>
      <c r="C157" s="146" t="s">
        <v>226</v>
      </c>
      <c r="D157" s="146" t="s">
        <v>211</v>
      </c>
      <c r="E157" s="147" t="s">
        <v>1267</v>
      </c>
      <c r="F157" s="148" t="s">
        <v>1268</v>
      </c>
      <c r="G157" s="149" t="s">
        <v>214</v>
      </c>
      <c r="H157" s="150">
        <v>6.2229999999999999</v>
      </c>
      <c r="I157" s="151">
        <v>40</v>
      </c>
      <c r="J157" s="151">
        <f>ROUND(I157*H157,2)</f>
        <v>248.92</v>
      </c>
      <c r="K157" s="148" t="s">
        <v>1</v>
      </c>
      <c r="L157" s="30"/>
      <c r="M157" s="152" t="s">
        <v>1</v>
      </c>
      <c r="N157" s="153" t="s">
        <v>35</v>
      </c>
      <c r="O157" s="154">
        <v>0</v>
      </c>
      <c r="P157" s="154">
        <f>O157*H157</f>
        <v>0</v>
      </c>
      <c r="Q157" s="154">
        <v>2.9999999999999997E-4</v>
      </c>
      <c r="R157" s="154">
        <f>Q157*H157</f>
        <v>1.8668999999999999E-3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278</v>
      </c>
      <c r="AT157" s="156" t="s">
        <v>211</v>
      </c>
      <c r="AU157" s="156" t="s">
        <v>79</v>
      </c>
      <c r="AY157" s="17" t="s">
        <v>208</v>
      </c>
      <c r="BE157" s="157">
        <f>IF(N157="základní",J157,0)</f>
        <v>248.92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77</v>
      </c>
      <c r="BK157" s="157">
        <f>ROUND(I157*H157,2)</f>
        <v>248.92</v>
      </c>
      <c r="BL157" s="17" t="s">
        <v>278</v>
      </c>
      <c r="BM157" s="156" t="s">
        <v>1269</v>
      </c>
    </row>
    <row r="158" spans="1:65" s="2" customFormat="1" ht="16.5" customHeight="1">
      <c r="A158" s="29"/>
      <c r="B158" s="145"/>
      <c r="C158" s="146" t="s">
        <v>216</v>
      </c>
      <c r="D158" s="146" t="s">
        <v>211</v>
      </c>
      <c r="E158" s="147" t="s">
        <v>1270</v>
      </c>
      <c r="F158" s="148" t="s">
        <v>1271</v>
      </c>
      <c r="G158" s="149" t="s">
        <v>250</v>
      </c>
      <c r="H158" s="150">
        <v>0.109</v>
      </c>
      <c r="I158" s="151">
        <v>1000</v>
      </c>
      <c r="J158" s="151">
        <f>ROUND(I158*H158,2)</f>
        <v>109</v>
      </c>
      <c r="K158" s="148" t="s">
        <v>1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109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109</v>
      </c>
      <c r="BL158" s="17" t="s">
        <v>278</v>
      </c>
      <c r="BM158" s="156" t="s">
        <v>1272</v>
      </c>
    </row>
    <row r="159" spans="1:65" s="2" customFormat="1" ht="16.5" customHeight="1">
      <c r="A159" s="29"/>
      <c r="B159" s="145"/>
      <c r="C159" s="146" t="s">
        <v>235</v>
      </c>
      <c r="D159" s="146" t="s">
        <v>211</v>
      </c>
      <c r="E159" s="147" t="s">
        <v>1273</v>
      </c>
      <c r="F159" s="148" t="s">
        <v>1274</v>
      </c>
      <c r="G159" s="149" t="s">
        <v>250</v>
      </c>
      <c r="H159" s="150">
        <v>0.109</v>
      </c>
      <c r="I159" s="151">
        <v>500</v>
      </c>
      <c r="J159" s="151">
        <f>ROUND(I159*H159,2)</f>
        <v>54.5</v>
      </c>
      <c r="K159" s="148" t="s">
        <v>1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54.5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54.5</v>
      </c>
      <c r="BL159" s="17" t="s">
        <v>278</v>
      </c>
      <c r="BM159" s="156" t="s">
        <v>1275</v>
      </c>
    </row>
    <row r="160" spans="1:65" s="12" customFormat="1" ht="22.9" customHeight="1">
      <c r="B160" s="133"/>
      <c r="D160" s="134" t="s">
        <v>69</v>
      </c>
      <c r="E160" s="143" t="s">
        <v>1276</v>
      </c>
      <c r="F160" s="143" t="s">
        <v>1277</v>
      </c>
      <c r="J160" s="144">
        <f>BK160</f>
        <v>35500.800000000003</v>
      </c>
      <c r="L160" s="133"/>
      <c r="M160" s="137"/>
      <c r="N160" s="138"/>
      <c r="O160" s="138"/>
      <c r="P160" s="139">
        <f>SUM(P161:P180)</f>
        <v>17.337599999999998</v>
      </c>
      <c r="Q160" s="138"/>
      <c r="R160" s="139">
        <f>SUM(R161:R180)</f>
        <v>1.8163200000000001E-2</v>
      </c>
      <c r="S160" s="138"/>
      <c r="T160" s="140">
        <f>SUM(T161:T180)</f>
        <v>0</v>
      </c>
      <c r="AR160" s="134" t="s">
        <v>79</v>
      </c>
      <c r="AT160" s="141" t="s">
        <v>69</v>
      </c>
      <c r="AU160" s="141" t="s">
        <v>77</v>
      </c>
      <c r="AY160" s="134" t="s">
        <v>208</v>
      </c>
      <c r="BK160" s="142">
        <f>SUM(BK161:BK180)</f>
        <v>35500.800000000003</v>
      </c>
    </row>
    <row r="161" spans="1:65" s="2" customFormat="1" ht="16.5" customHeight="1">
      <c r="A161" s="29"/>
      <c r="B161" s="145"/>
      <c r="C161" s="146" t="s">
        <v>241</v>
      </c>
      <c r="D161" s="146" t="s">
        <v>211</v>
      </c>
      <c r="E161" s="147" t="s">
        <v>1278</v>
      </c>
      <c r="F161" s="148" t="s">
        <v>1279</v>
      </c>
      <c r="G161" s="149" t="s">
        <v>287</v>
      </c>
      <c r="H161" s="150">
        <v>165.12</v>
      </c>
      <c r="I161" s="151">
        <v>42.3</v>
      </c>
      <c r="J161" s="151">
        <f>ROUND(I161*H161,2)</f>
        <v>6984.58</v>
      </c>
      <c r="K161" s="148" t="s">
        <v>331</v>
      </c>
      <c r="L161" s="30"/>
      <c r="M161" s="152" t="s">
        <v>1</v>
      </c>
      <c r="N161" s="153" t="s">
        <v>35</v>
      </c>
      <c r="O161" s="154">
        <v>0.105</v>
      </c>
      <c r="P161" s="154">
        <f>O161*H161</f>
        <v>17.337599999999998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6984.58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6984.58</v>
      </c>
      <c r="BL161" s="17" t="s">
        <v>278</v>
      </c>
      <c r="BM161" s="156" t="s">
        <v>1280</v>
      </c>
    </row>
    <row r="162" spans="1:65" s="13" customFormat="1">
      <c r="B162" s="158"/>
      <c r="D162" s="159" t="s">
        <v>218</v>
      </c>
      <c r="E162" s="160" t="s">
        <v>1</v>
      </c>
      <c r="F162" s="161" t="s">
        <v>1281</v>
      </c>
      <c r="H162" s="162">
        <v>19.399999999999999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1:65" s="13" customFormat="1">
      <c r="B163" s="158"/>
      <c r="D163" s="159" t="s">
        <v>218</v>
      </c>
      <c r="E163" s="160" t="s">
        <v>1</v>
      </c>
      <c r="F163" s="161" t="s">
        <v>1282</v>
      </c>
      <c r="H163" s="162">
        <v>27.07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208</v>
      </c>
    </row>
    <row r="164" spans="1:65" s="13" customFormat="1">
      <c r="B164" s="158"/>
      <c r="D164" s="159" t="s">
        <v>218</v>
      </c>
      <c r="E164" s="160" t="s">
        <v>1</v>
      </c>
      <c r="F164" s="161" t="s">
        <v>1283</v>
      </c>
      <c r="H164" s="162">
        <v>1.5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70</v>
      </c>
      <c r="AY164" s="160" t="s">
        <v>208</v>
      </c>
    </row>
    <row r="165" spans="1:65" s="15" customFormat="1">
      <c r="B165" s="185"/>
      <c r="D165" s="159" t="s">
        <v>218</v>
      </c>
      <c r="E165" s="186" t="s">
        <v>1</v>
      </c>
      <c r="F165" s="187" t="s">
        <v>1178</v>
      </c>
      <c r="H165" s="188">
        <v>47.97</v>
      </c>
      <c r="L165" s="185"/>
      <c r="M165" s="189"/>
      <c r="N165" s="190"/>
      <c r="O165" s="190"/>
      <c r="P165" s="190"/>
      <c r="Q165" s="190"/>
      <c r="R165" s="190"/>
      <c r="S165" s="190"/>
      <c r="T165" s="191"/>
      <c r="AT165" s="186" t="s">
        <v>218</v>
      </c>
      <c r="AU165" s="186" t="s">
        <v>79</v>
      </c>
      <c r="AV165" s="15" t="s">
        <v>226</v>
      </c>
      <c r="AW165" s="15" t="s">
        <v>27</v>
      </c>
      <c r="AX165" s="15" t="s">
        <v>70</v>
      </c>
      <c r="AY165" s="186" t="s">
        <v>208</v>
      </c>
    </row>
    <row r="166" spans="1:65" s="13" customFormat="1">
      <c r="B166" s="158"/>
      <c r="D166" s="159" t="s">
        <v>218</v>
      </c>
      <c r="E166" s="160" t="s">
        <v>1</v>
      </c>
      <c r="F166" s="161" t="s">
        <v>1284</v>
      </c>
      <c r="H166" s="162">
        <v>7.35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27</v>
      </c>
      <c r="AX166" s="13" t="s">
        <v>70</v>
      </c>
      <c r="AY166" s="160" t="s">
        <v>208</v>
      </c>
    </row>
    <row r="167" spans="1:65" s="13" customFormat="1">
      <c r="B167" s="158"/>
      <c r="D167" s="159" t="s">
        <v>218</v>
      </c>
      <c r="E167" s="160" t="s">
        <v>1</v>
      </c>
      <c r="F167" s="161" t="s">
        <v>1285</v>
      </c>
      <c r="H167" s="162">
        <v>14.32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70</v>
      </c>
      <c r="AY167" s="160" t="s">
        <v>208</v>
      </c>
    </row>
    <row r="168" spans="1:65" s="13" customFormat="1">
      <c r="B168" s="158"/>
      <c r="D168" s="159" t="s">
        <v>218</v>
      </c>
      <c r="E168" s="160" t="s">
        <v>1</v>
      </c>
      <c r="F168" s="161" t="s">
        <v>1286</v>
      </c>
      <c r="H168" s="162">
        <v>16.350000000000001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70</v>
      </c>
      <c r="AY168" s="160" t="s">
        <v>208</v>
      </c>
    </row>
    <row r="169" spans="1:65" s="13" customFormat="1">
      <c r="B169" s="158"/>
      <c r="D169" s="159" t="s">
        <v>218</v>
      </c>
      <c r="E169" s="160" t="s">
        <v>1</v>
      </c>
      <c r="F169" s="161" t="s">
        <v>1287</v>
      </c>
      <c r="H169" s="162">
        <v>5.2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70</v>
      </c>
      <c r="AY169" s="160" t="s">
        <v>208</v>
      </c>
    </row>
    <row r="170" spans="1:65" s="13" customFormat="1">
      <c r="B170" s="158"/>
      <c r="D170" s="159" t="s">
        <v>218</v>
      </c>
      <c r="E170" s="160" t="s">
        <v>1</v>
      </c>
      <c r="F170" s="161" t="s">
        <v>1288</v>
      </c>
      <c r="H170" s="162">
        <v>22.46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70</v>
      </c>
      <c r="AY170" s="160" t="s">
        <v>208</v>
      </c>
    </row>
    <row r="171" spans="1:65" s="15" customFormat="1">
      <c r="B171" s="185"/>
      <c r="D171" s="159" t="s">
        <v>218</v>
      </c>
      <c r="E171" s="186" t="s">
        <v>1</v>
      </c>
      <c r="F171" s="187" t="s">
        <v>348</v>
      </c>
      <c r="H171" s="188">
        <v>65.680000000000007</v>
      </c>
      <c r="L171" s="185"/>
      <c r="M171" s="189"/>
      <c r="N171" s="190"/>
      <c r="O171" s="190"/>
      <c r="P171" s="190"/>
      <c r="Q171" s="190"/>
      <c r="R171" s="190"/>
      <c r="S171" s="190"/>
      <c r="T171" s="191"/>
      <c r="AT171" s="186" t="s">
        <v>218</v>
      </c>
      <c r="AU171" s="186" t="s">
        <v>79</v>
      </c>
      <c r="AV171" s="15" t="s">
        <v>226</v>
      </c>
      <c r="AW171" s="15" t="s">
        <v>27</v>
      </c>
      <c r="AX171" s="15" t="s">
        <v>70</v>
      </c>
      <c r="AY171" s="186" t="s">
        <v>208</v>
      </c>
    </row>
    <row r="172" spans="1:65" s="13" customFormat="1">
      <c r="B172" s="158"/>
      <c r="D172" s="159" t="s">
        <v>218</v>
      </c>
      <c r="E172" s="160" t="s">
        <v>1</v>
      </c>
      <c r="F172" s="161" t="s">
        <v>1289</v>
      </c>
      <c r="H172" s="162">
        <v>19.079999999999998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70</v>
      </c>
      <c r="AY172" s="160" t="s">
        <v>208</v>
      </c>
    </row>
    <row r="173" spans="1:65" s="13" customFormat="1">
      <c r="B173" s="158"/>
      <c r="D173" s="159" t="s">
        <v>218</v>
      </c>
      <c r="E173" s="160" t="s">
        <v>1</v>
      </c>
      <c r="F173" s="161" t="s">
        <v>1290</v>
      </c>
      <c r="H173" s="162">
        <v>23.04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218</v>
      </c>
      <c r="AU173" s="160" t="s">
        <v>79</v>
      </c>
      <c r="AV173" s="13" t="s">
        <v>79</v>
      </c>
      <c r="AW173" s="13" t="s">
        <v>27</v>
      </c>
      <c r="AX173" s="13" t="s">
        <v>70</v>
      </c>
      <c r="AY173" s="160" t="s">
        <v>208</v>
      </c>
    </row>
    <row r="174" spans="1:65" s="13" customFormat="1">
      <c r="B174" s="158"/>
      <c r="D174" s="159" t="s">
        <v>218</v>
      </c>
      <c r="E174" s="160" t="s">
        <v>1</v>
      </c>
      <c r="F174" s="161" t="s">
        <v>1291</v>
      </c>
      <c r="H174" s="162">
        <v>1.35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218</v>
      </c>
      <c r="AU174" s="160" t="s">
        <v>79</v>
      </c>
      <c r="AV174" s="13" t="s">
        <v>79</v>
      </c>
      <c r="AW174" s="13" t="s">
        <v>27</v>
      </c>
      <c r="AX174" s="13" t="s">
        <v>70</v>
      </c>
      <c r="AY174" s="160" t="s">
        <v>208</v>
      </c>
    </row>
    <row r="175" spans="1:65" s="15" customFormat="1">
      <c r="B175" s="185"/>
      <c r="D175" s="159" t="s">
        <v>218</v>
      </c>
      <c r="E175" s="186" t="s">
        <v>1</v>
      </c>
      <c r="F175" s="187" t="s">
        <v>1156</v>
      </c>
      <c r="H175" s="188">
        <v>43.47</v>
      </c>
      <c r="L175" s="185"/>
      <c r="M175" s="189"/>
      <c r="N175" s="190"/>
      <c r="O175" s="190"/>
      <c r="P175" s="190"/>
      <c r="Q175" s="190"/>
      <c r="R175" s="190"/>
      <c r="S175" s="190"/>
      <c r="T175" s="191"/>
      <c r="AT175" s="186" t="s">
        <v>218</v>
      </c>
      <c r="AU175" s="186" t="s">
        <v>79</v>
      </c>
      <c r="AV175" s="15" t="s">
        <v>226</v>
      </c>
      <c r="AW175" s="15" t="s">
        <v>27</v>
      </c>
      <c r="AX175" s="15" t="s">
        <v>70</v>
      </c>
      <c r="AY175" s="186" t="s">
        <v>208</v>
      </c>
    </row>
    <row r="176" spans="1:65" s="13" customFormat="1">
      <c r="B176" s="158"/>
      <c r="D176" s="159" t="s">
        <v>218</v>
      </c>
      <c r="E176" s="160" t="s">
        <v>1</v>
      </c>
      <c r="F176" s="161" t="s">
        <v>1292</v>
      </c>
      <c r="H176" s="162">
        <v>8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208</v>
      </c>
    </row>
    <row r="177" spans="1:65" s="15" customFormat="1">
      <c r="B177" s="185"/>
      <c r="D177" s="159" t="s">
        <v>218</v>
      </c>
      <c r="E177" s="186" t="s">
        <v>1</v>
      </c>
      <c r="F177" s="187" t="s">
        <v>1190</v>
      </c>
      <c r="H177" s="188">
        <v>8</v>
      </c>
      <c r="L177" s="185"/>
      <c r="M177" s="189"/>
      <c r="N177" s="190"/>
      <c r="O177" s="190"/>
      <c r="P177" s="190"/>
      <c r="Q177" s="190"/>
      <c r="R177" s="190"/>
      <c r="S177" s="190"/>
      <c r="T177" s="191"/>
      <c r="AT177" s="186" t="s">
        <v>218</v>
      </c>
      <c r="AU177" s="186" t="s">
        <v>79</v>
      </c>
      <c r="AV177" s="15" t="s">
        <v>226</v>
      </c>
      <c r="AW177" s="15" t="s">
        <v>27</v>
      </c>
      <c r="AX177" s="15" t="s">
        <v>70</v>
      </c>
      <c r="AY177" s="186" t="s">
        <v>208</v>
      </c>
    </row>
    <row r="178" spans="1:65" s="14" customFormat="1">
      <c r="B178" s="166"/>
      <c r="D178" s="159" t="s">
        <v>218</v>
      </c>
      <c r="E178" s="167" t="s">
        <v>1</v>
      </c>
      <c r="F178" s="168" t="s">
        <v>283</v>
      </c>
      <c r="H178" s="169">
        <v>165.12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218</v>
      </c>
      <c r="AU178" s="167" t="s">
        <v>79</v>
      </c>
      <c r="AV178" s="14" t="s">
        <v>216</v>
      </c>
      <c r="AW178" s="14" t="s">
        <v>27</v>
      </c>
      <c r="AX178" s="14" t="s">
        <v>77</v>
      </c>
      <c r="AY178" s="167" t="s">
        <v>208</v>
      </c>
    </row>
    <row r="179" spans="1:65" s="2" customFormat="1" ht="16.5" customHeight="1">
      <c r="A179" s="29"/>
      <c r="B179" s="145"/>
      <c r="C179" s="176" t="s">
        <v>247</v>
      </c>
      <c r="D179" s="176" t="s">
        <v>328</v>
      </c>
      <c r="E179" s="177" t="s">
        <v>1293</v>
      </c>
      <c r="F179" s="178" t="s">
        <v>1294</v>
      </c>
      <c r="G179" s="179" t="s">
        <v>287</v>
      </c>
      <c r="H179" s="180">
        <v>181.63200000000001</v>
      </c>
      <c r="I179" s="181">
        <v>157</v>
      </c>
      <c r="J179" s="181">
        <f>ROUND(I179*H179,2)</f>
        <v>28516.22</v>
      </c>
      <c r="K179" s="178" t="s">
        <v>331</v>
      </c>
      <c r="L179" s="182"/>
      <c r="M179" s="183" t="s">
        <v>1</v>
      </c>
      <c r="N179" s="184" t="s">
        <v>35</v>
      </c>
      <c r="O179" s="154">
        <v>0</v>
      </c>
      <c r="P179" s="154">
        <f>O179*H179</f>
        <v>0</v>
      </c>
      <c r="Q179" s="154">
        <v>1E-4</v>
      </c>
      <c r="R179" s="154">
        <f>Q179*H179</f>
        <v>1.8163200000000001E-2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332</v>
      </c>
      <c r="AT179" s="156" t="s">
        <v>328</v>
      </c>
      <c r="AU179" s="156" t="s">
        <v>79</v>
      </c>
      <c r="AY179" s="17" t="s">
        <v>208</v>
      </c>
      <c r="BE179" s="157">
        <f>IF(N179="základní",J179,0)</f>
        <v>28516.22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77</v>
      </c>
      <c r="BK179" s="157">
        <f>ROUND(I179*H179,2)</f>
        <v>28516.22</v>
      </c>
      <c r="BL179" s="17" t="s">
        <v>278</v>
      </c>
      <c r="BM179" s="156" t="s">
        <v>1295</v>
      </c>
    </row>
    <row r="180" spans="1:65" s="13" customFormat="1">
      <c r="B180" s="158"/>
      <c r="D180" s="159" t="s">
        <v>218</v>
      </c>
      <c r="F180" s="161" t="s">
        <v>1296</v>
      </c>
      <c r="H180" s="162">
        <v>181.63200000000001</v>
      </c>
      <c r="L180" s="158"/>
      <c r="M180" s="173"/>
      <c r="N180" s="174"/>
      <c r="O180" s="174"/>
      <c r="P180" s="174"/>
      <c r="Q180" s="174"/>
      <c r="R180" s="174"/>
      <c r="S180" s="174"/>
      <c r="T180" s="175"/>
      <c r="AT180" s="160" t="s">
        <v>218</v>
      </c>
      <c r="AU180" s="160" t="s">
        <v>79</v>
      </c>
      <c r="AV180" s="13" t="s">
        <v>79</v>
      </c>
      <c r="AW180" s="13" t="s">
        <v>3</v>
      </c>
      <c r="AX180" s="13" t="s">
        <v>77</v>
      </c>
      <c r="AY180" s="160" t="s">
        <v>208</v>
      </c>
    </row>
    <row r="181" spans="1:65" s="2" customFormat="1" ht="6.95" customHeight="1">
      <c r="A181" s="29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0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autoFilter ref="C122:K180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32"/>
  <sheetViews>
    <sheetView showGridLines="0" topLeftCell="A18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134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1297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1298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ROUND(J131, 2)</f>
        <v>-429978.71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ROUND((SUM(BE131:BE231)),  2)</f>
        <v>-429978.71</v>
      </c>
      <c r="G35" s="29"/>
      <c r="H35" s="29"/>
      <c r="I35" s="103">
        <v>0.21</v>
      </c>
      <c r="J35" s="102">
        <f>ROUND(((SUM(BE131:BE231))*I35),  2)</f>
        <v>-90295.53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ROUND((SUM(BF131:BF231)),  2)</f>
        <v>0</v>
      </c>
      <c r="G36" s="29"/>
      <c r="H36" s="29"/>
      <c r="I36" s="103">
        <v>0.15</v>
      </c>
      <c r="J36" s="102">
        <f>ROUND(((SUM(BF131:BF231))*I36),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ROUND((SUM(BG131:BG231)),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ROUND((SUM(BH131:BH231)),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ROUND((SUM(BI131:BI231)),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-520274.24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1297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PVC, koberce, dlažby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J131</f>
        <v>-429978.70999999996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J132</f>
        <v>-92098.03</v>
      </c>
      <c r="L99" s="115"/>
    </row>
    <row r="100" spans="1:47" s="10" customFormat="1" ht="19.899999999999999" customHeight="1">
      <c r="B100" s="119"/>
      <c r="D100" s="120" t="s">
        <v>1299</v>
      </c>
      <c r="E100" s="121"/>
      <c r="F100" s="121"/>
      <c r="G100" s="121"/>
      <c r="H100" s="121"/>
      <c r="I100" s="121"/>
      <c r="J100" s="122">
        <f>J133</f>
        <v>-50261.969999999994</v>
      </c>
      <c r="L100" s="119"/>
    </row>
    <row r="101" spans="1:47" s="10" customFormat="1" ht="19.899999999999999" customHeight="1">
      <c r="B101" s="119"/>
      <c r="D101" s="120" t="s">
        <v>187</v>
      </c>
      <c r="E101" s="121"/>
      <c r="F101" s="121"/>
      <c r="G101" s="121"/>
      <c r="H101" s="121"/>
      <c r="I101" s="121"/>
      <c r="J101" s="122">
        <f>J148</f>
        <v>-1995.5</v>
      </c>
      <c r="L101" s="119"/>
    </row>
    <row r="102" spans="1:47" s="10" customFormat="1" ht="19.899999999999999" customHeight="1">
      <c r="B102" s="119"/>
      <c r="D102" s="120" t="s">
        <v>1300</v>
      </c>
      <c r="E102" s="121"/>
      <c r="F102" s="121"/>
      <c r="G102" s="121"/>
      <c r="H102" s="121"/>
      <c r="I102" s="121"/>
      <c r="J102" s="122">
        <f>J152</f>
        <v>-33994.559999999998</v>
      </c>
      <c r="L102" s="119"/>
    </row>
    <row r="103" spans="1:47" s="10" customFormat="1" ht="19.899999999999999" customHeight="1">
      <c r="B103" s="119"/>
      <c r="D103" s="120" t="s">
        <v>189</v>
      </c>
      <c r="E103" s="121"/>
      <c r="F103" s="121"/>
      <c r="G103" s="121"/>
      <c r="H103" s="121"/>
      <c r="I103" s="121"/>
      <c r="J103" s="122">
        <f>J155</f>
        <v>-5846</v>
      </c>
      <c r="L103" s="119"/>
    </row>
    <row r="104" spans="1:47" s="9" customFormat="1" ht="24.95" customHeight="1">
      <c r="B104" s="115"/>
      <c r="D104" s="116" t="s">
        <v>190</v>
      </c>
      <c r="E104" s="117"/>
      <c r="F104" s="117"/>
      <c r="G104" s="117"/>
      <c r="H104" s="117"/>
      <c r="I104" s="117"/>
      <c r="J104" s="118">
        <f>J157</f>
        <v>-337880.68</v>
      </c>
      <c r="L104" s="115"/>
    </row>
    <row r="105" spans="1:47" s="10" customFormat="1" ht="19.899999999999999" customHeight="1">
      <c r="B105" s="119"/>
      <c r="D105" s="120" t="s">
        <v>751</v>
      </c>
      <c r="E105" s="121"/>
      <c r="F105" s="121"/>
      <c r="G105" s="121"/>
      <c r="H105" s="121"/>
      <c r="I105" s="121"/>
      <c r="J105" s="122">
        <f>J158</f>
        <v>-2221.7699999999995</v>
      </c>
      <c r="L105" s="119"/>
    </row>
    <row r="106" spans="1:47" s="10" customFormat="1" ht="19.899999999999999" customHeight="1">
      <c r="B106" s="119"/>
      <c r="D106" s="120" t="s">
        <v>1301</v>
      </c>
      <c r="E106" s="121"/>
      <c r="F106" s="121"/>
      <c r="G106" s="121"/>
      <c r="H106" s="121"/>
      <c r="I106" s="121"/>
      <c r="J106" s="122">
        <f>J175</f>
        <v>-35881.5</v>
      </c>
      <c r="L106" s="119"/>
    </row>
    <row r="107" spans="1:47" s="10" customFormat="1" ht="19.899999999999999" customHeight="1">
      <c r="B107" s="119"/>
      <c r="D107" s="120" t="s">
        <v>1302</v>
      </c>
      <c r="E107" s="121"/>
      <c r="F107" s="121"/>
      <c r="G107" s="121"/>
      <c r="H107" s="121"/>
      <c r="I107" s="121"/>
      <c r="J107" s="122">
        <f>J181</f>
        <v>-1180</v>
      </c>
      <c r="L107" s="119"/>
    </row>
    <row r="108" spans="1:47" s="10" customFormat="1" ht="19.899999999999999" customHeight="1">
      <c r="B108" s="119"/>
      <c r="D108" s="120" t="s">
        <v>1303</v>
      </c>
      <c r="E108" s="121"/>
      <c r="F108" s="121"/>
      <c r="G108" s="121"/>
      <c r="H108" s="121"/>
      <c r="I108" s="121"/>
      <c r="J108" s="122">
        <f>J186</f>
        <v>-229523.21</v>
      </c>
      <c r="L108" s="119"/>
    </row>
    <row r="109" spans="1:47" s="10" customFormat="1" ht="19.899999999999999" customHeight="1">
      <c r="B109" s="119"/>
      <c r="D109" s="120" t="s">
        <v>1304</v>
      </c>
      <c r="E109" s="121"/>
      <c r="F109" s="121"/>
      <c r="G109" s="121"/>
      <c r="H109" s="121"/>
      <c r="I109" s="121"/>
      <c r="J109" s="122">
        <f>J224</f>
        <v>-69074.2</v>
      </c>
      <c r="L109" s="119"/>
    </row>
    <row r="110" spans="1:47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21" t="s">
        <v>193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6" t="s">
        <v>14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42" t="str">
        <f>E7</f>
        <v>ZL2 - SO 01 - OBJEKT BEZ BYTU - Stavební úpravy a přístavba komunitního centra BÉTEL</v>
      </c>
      <c r="F119" s="244"/>
      <c r="G119" s="244"/>
      <c r="H119" s="244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1" customFormat="1" ht="12" customHeight="1">
      <c r="B120" s="20"/>
      <c r="C120" s="26" t="s">
        <v>170</v>
      </c>
      <c r="L120" s="20"/>
    </row>
    <row r="121" spans="1:31" s="2" customFormat="1" ht="16.5" customHeight="1">
      <c r="A121" s="29"/>
      <c r="B121" s="30"/>
      <c r="C121" s="29"/>
      <c r="D121" s="29"/>
      <c r="E121" s="242" t="s">
        <v>1297</v>
      </c>
      <c r="F121" s="243"/>
      <c r="G121" s="243"/>
      <c r="H121" s="243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6" t="s">
        <v>172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23" t="str">
        <f>E11</f>
        <v>Méněpráce - PVC, koberce, dlažby</v>
      </c>
      <c r="F123" s="243"/>
      <c r="G123" s="243"/>
      <c r="H123" s="243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6" t="s">
        <v>18</v>
      </c>
      <c r="D125" s="29"/>
      <c r="E125" s="29"/>
      <c r="F125" s="24" t="str">
        <f>F14</f>
        <v xml:space="preserve">Bezručova čp.503, Chrastava </v>
      </c>
      <c r="G125" s="29"/>
      <c r="H125" s="29"/>
      <c r="I125" s="26" t="s">
        <v>20</v>
      </c>
      <c r="J125" s="52" t="str">
        <f>IF(J14="","",J14)</f>
        <v>3.6.2020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7" customHeight="1">
      <c r="A127" s="29"/>
      <c r="B127" s="30"/>
      <c r="C127" s="26" t="s">
        <v>22</v>
      </c>
      <c r="D127" s="29"/>
      <c r="E127" s="29"/>
      <c r="F127" s="24" t="str">
        <f>E17</f>
        <v>Sbor JB v Chrastavě, Bezručova 503, 46331 Chrastav</v>
      </c>
      <c r="G127" s="29"/>
      <c r="H127" s="29"/>
      <c r="I127" s="26" t="s">
        <v>26</v>
      </c>
      <c r="J127" s="27" t="str">
        <f>E23</f>
        <v>FS Vision, s.r.o. IČ: 22792902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>
      <c r="A128" s="29"/>
      <c r="B128" s="30"/>
      <c r="C128" s="26" t="s">
        <v>25</v>
      </c>
      <c r="D128" s="29"/>
      <c r="E128" s="29"/>
      <c r="F128" s="24" t="str">
        <f>IF(E20="","",E20)</f>
        <v>TOMIVOS s.r.o.</v>
      </c>
      <c r="G128" s="29"/>
      <c r="H128" s="29"/>
      <c r="I128" s="26" t="s">
        <v>28</v>
      </c>
      <c r="J128" s="27" t="str">
        <f>E26</f>
        <v xml:space="preserve"> 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23"/>
      <c r="B130" s="124"/>
      <c r="C130" s="125" t="s">
        <v>194</v>
      </c>
      <c r="D130" s="126" t="s">
        <v>55</v>
      </c>
      <c r="E130" s="126" t="s">
        <v>51</v>
      </c>
      <c r="F130" s="126" t="s">
        <v>52</v>
      </c>
      <c r="G130" s="126" t="s">
        <v>195</v>
      </c>
      <c r="H130" s="126" t="s">
        <v>196</v>
      </c>
      <c r="I130" s="126" t="s">
        <v>197</v>
      </c>
      <c r="J130" s="126" t="s">
        <v>182</v>
      </c>
      <c r="K130" s="127" t="s">
        <v>198</v>
      </c>
      <c r="L130" s="128"/>
      <c r="M130" s="59" t="s">
        <v>1</v>
      </c>
      <c r="N130" s="60" t="s">
        <v>34</v>
      </c>
      <c r="O130" s="60" t="s">
        <v>199</v>
      </c>
      <c r="P130" s="60" t="s">
        <v>200</v>
      </c>
      <c r="Q130" s="60" t="s">
        <v>201</v>
      </c>
      <c r="R130" s="60" t="s">
        <v>202</v>
      </c>
      <c r="S130" s="60" t="s">
        <v>203</v>
      </c>
      <c r="T130" s="61" t="s">
        <v>204</v>
      </c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</row>
    <row r="131" spans="1:65" s="2" customFormat="1" ht="22.9" customHeight="1">
      <c r="A131" s="29"/>
      <c r="B131" s="30"/>
      <c r="C131" s="66" t="s">
        <v>205</v>
      </c>
      <c r="D131" s="29"/>
      <c r="E131" s="29"/>
      <c r="F131" s="29"/>
      <c r="G131" s="29"/>
      <c r="H131" s="29"/>
      <c r="I131" s="29"/>
      <c r="J131" s="129">
        <f>BK131</f>
        <v>-429978.70999999996</v>
      </c>
      <c r="K131" s="29"/>
      <c r="L131" s="30"/>
      <c r="M131" s="62"/>
      <c r="N131" s="53"/>
      <c r="O131" s="63"/>
      <c r="P131" s="130">
        <f>P132+P157</f>
        <v>0</v>
      </c>
      <c r="Q131" s="63"/>
      <c r="R131" s="130">
        <f>R132+R157</f>
        <v>-14.452360729999999</v>
      </c>
      <c r="S131" s="63"/>
      <c r="T131" s="131">
        <f>T132+T157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69</v>
      </c>
      <c r="AU131" s="17" t="s">
        <v>184</v>
      </c>
      <c r="BK131" s="132">
        <f>BK132+BK157</f>
        <v>-429978.70999999996</v>
      </c>
    </row>
    <row r="132" spans="1:65" s="12" customFormat="1" ht="25.9" customHeight="1">
      <c r="B132" s="133"/>
      <c r="D132" s="134" t="s">
        <v>69</v>
      </c>
      <c r="E132" s="135" t="s">
        <v>206</v>
      </c>
      <c r="F132" s="135" t="s">
        <v>207</v>
      </c>
      <c r="J132" s="136">
        <f>BK132</f>
        <v>-92098.03</v>
      </c>
      <c r="L132" s="133"/>
      <c r="M132" s="137"/>
      <c r="N132" s="138"/>
      <c r="O132" s="138"/>
      <c r="P132" s="139">
        <f>P133+P148+P152+P155</f>
        <v>0</v>
      </c>
      <c r="Q132" s="138"/>
      <c r="R132" s="139">
        <f>R133+R148+R152+R155</f>
        <v>-11.69189883</v>
      </c>
      <c r="S132" s="138"/>
      <c r="T132" s="140">
        <f>T133+T148+T152+T155</f>
        <v>0</v>
      </c>
      <c r="AR132" s="134" t="s">
        <v>77</v>
      </c>
      <c r="AT132" s="141" t="s">
        <v>69</v>
      </c>
      <c r="AU132" s="141" t="s">
        <v>70</v>
      </c>
      <c r="AY132" s="134" t="s">
        <v>208</v>
      </c>
      <c r="BK132" s="142">
        <f>BK133+BK148+BK152+BK155</f>
        <v>-92098.03</v>
      </c>
    </row>
    <row r="133" spans="1:65" s="12" customFormat="1" ht="22.9" customHeight="1">
      <c r="B133" s="133"/>
      <c r="D133" s="134" t="s">
        <v>69</v>
      </c>
      <c r="E133" s="143" t="s">
        <v>1305</v>
      </c>
      <c r="F133" s="143" t="s">
        <v>1306</v>
      </c>
      <c r="J133" s="144">
        <f>BK133</f>
        <v>-50261.969999999994</v>
      </c>
      <c r="L133" s="133"/>
      <c r="M133" s="137"/>
      <c r="N133" s="138"/>
      <c r="O133" s="138"/>
      <c r="P133" s="139">
        <f>SUM(P134:P147)</f>
        <v>0</v>
      </c>
      <c r="Q133" s="138"/>
      <c r="R133" s="139">
        <f>SUM(R134:R147)</f>
        <v>-11.02450563</v>
      </c>
      <c r="S133" s="138"/>
      <c r="T133" s="140">
        <f>SUM(T134:T147)</f>
        <v>0</v>
      </c>
      <c r="AR133" s="134" t="s">
        <v>77</v>
      </c>
      <c r="AT133" s="141" t="s">
        <v>69</v>
      </c>
      <c r="AU133" s="141" t="s">
        <v>77</v>
      </c>
      <c r="AY133" s="134" t="s">
        <v>208</v>
      </c>
      <c r="BK133" s="142">
        <f>SUM(BK134:BK147)</f>
        <v>-50261.969999999994</v>
      </c>
    </row>
    <row r="134" spans="1:65" s="2" customFormat="1" ht="16.5" customHeight="1">
      <c r="A134" s="29"/>
      <c r="B134" s="145"/>
      <c r="C134" s="146" t="s">
        <v>77</v>
      </c>
      <c r="D134" s="146" t="s">
        <v>211</v>
      </c>
      <c r="E134" s="147" t="s">
        <v>1307</v>
      </c>
      <c r="F134" s="148" t="s">
        <v>1308</v>
      </c>
      <c r="G134" s="149" t="s">
        <v>522</v>
      </c>
      <c r="H134" s="150">
        <v>-0.23100000000000001</v>
      </c>
      <c r="I134" s="151">
        <v>3260</v>
      </c>
      <c r="J134" s="151">
        <f>ROUND(I134*H134,2)</f>
        <v>-753.06</v>
      </c>
      <c r="K134" s="148" t="s">
        <v>1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2.45329</v>
      </c>
      <c r="R134" s="154">
        <f>Q134*H134</f>
        <v>-0.56670999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-753.06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-753.06</v>
      </c>
      <c r="BL134" s="17" t="s">
        <v>216</v>
      </c>
      <c r="BM134" s="156" t="s">
        <v>1309</v>
      </c>
    </row>
    <row r="135" spans="1:65" s="13" customFormat="1">
      <c r="B135" s="158"/>
      <c r="D135" s="159" t="s">
        <v>218</v>
      </c>
      <c r="E135" s="160" t="s">
        <v>1</v>
      </c>
      <c r="F135" s="161" t="s">
        <v>1310</v>
      </c>
      <c r="H135" s="162">
        <v>-0.23100000000000001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1:65" s="14" customFormat="1">
      <c r="B136" s="166"/>
      <c r="D136" s="159" t="s">
        <v>218</v>
      </c>
      <c r="E136" s="167" t="s">
        <v>1</v>
      </c>
      <c r="F136" s="168" t="s">
        <v>283</v>
      </c>
      <c r="H136" s="169">
        <v>-0.23100000000000001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218</v>
      </c>
      <c r="AU136" s="167" t="s">
        <v>79</v>
      </c>
      <c r="AV136" s="14" t="s">
        <v>216</v>
      </c>
      <c r="AW136" s="14" t="s">
        <v>27</v>
      </c>
      <c r="AX136" s="14" t="s">
        <v>77</v>
      </c>
      <c r="AY136" s="167" t="s">
        <v>208</v>
      </c>
    </row>
    <row r="137" spans="1:65" s="2" customFormat="1" ht="16.5" customHeight="1">
      <c r="A137" s="29"/>
      <c r="B137" s="145"/>
      <c r="C137" s="146" t="s">
        <v>79</v>
      </c>
      <c r="D137" s="146" t="s">
        <v>211</v>
      </c>
      <c r="E137" s="147" t="s">
        <v>1311</v>
      </c>
      <c r="F137" s="148" t="s">
        <v>1312</v>
      </c>
      <c r="G137" s="149" t="s">
        <v>522</v>
      </c>
      <c r="H137" s="150">
        <v>-1.216</v>
      </c>
      <c r="I137" s="151">
        <v>4000</v>
      </c>
      <c r="J137" s="151">
        <f>ROUND(I137*H137,2)</f>
        <v>-4864</v>
      </c>
      <c r="K137" s="148" t="s">
        <v>1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2.2563399999999998</v>
      </c>
      <c r="R137" s="154">
        <f>Q137*H137</f>
        <v>-2.7437094399999995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216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-4864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-4864</v>
      </c>
      <c r="BL137" s="17" t="s">
        <v>216</v>
      </c>
      <c r="BM137" s="156" t="s">
        <v>1313</v>
      </c>
    </row>
    <row r="138" spans="1:65" s="13" customFormat="1">
      <c r="B138" s="158"/>
      <c r="D138" s="159" t="s">
        <v>218</v>
      </c>
      <c r="E138" s="160" t="s">
        <v>1</v>
      </c>
      <c r="F138" s="161" t="s">
        <v>1314</v>
      </c>
      <c r="H138" s="162">
        <v>-1.216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283</v>
      </c>
      <c r="H139" s="169">
        <v>-1.216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79</v>
      </c>
      <c r="AV139" s="14" t="s">
        <v>216</v>
      </c>
      <c r="AW139" s="14" t="s">
        <v>27</v>
      </c>
      <c r="AX139" s="14" t="s">
        <v>77</v>
      </c>
      <c r="AY139" s="167" t="s">
        <v>208</v>
      </c>
    </row>
    <row r="140" spans="1:65" s="2" customFormat="1" ht="16.5" customHeight="1">
      <c r="A140" s="29"/>
      <c r="B140" s="145"/>
      <c r="C140" s="146" t="s">
        <v>226</v>
      </c>
      <c r="D140" s="146" t="s">
        <v>211</v>
      </c>
      <c r="E140" s="147" t="s">
        <v>1315</v>
      </c>
      <c r="F140" s="148" t="s">
        <v>1316</v>
      </c>
      <c r="G140" s="149" t="s">
        <v>214</v>
      </c>
      <c r="H140" s="150">
        <v>-145.97999999999999</v>
      </c>
      <c r="I140" s="151">
        <v>120</v>
      </c>
      <c r="J140" s="151">
        <f>ROUND(I140*H140,2)</f>
        <v>-17517.599999999999</v>
      </c>
      <c r="K140" s="148" t="s">
        <v>1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4.9840000000000002E-2</v>
      </c>
      <c r="R140" s="154">
        <f>Q140*H140</f>
        <v>-7.2756432000000002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216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-17517.599999999999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-17517.599999999999</v>
      </c>
      <c r="BL140" s="17" t="s">
        <v>216</v>
      </c>
      <c r="BM140" s="156" t="s">
        <v>1317</v>
      </c>
    </row>
    <row r="141" spans="1:65" s="13" customFormat="1">
      <c r="B141" s="158"/>
      <c r="D141" s="159" t="s">
        <v>218</v>
      </c>
      <c r="E141" s="160" t="s">
        <v>1</v>
      </c>
      <c r="F141" s="161" t="s">
        <v>1318</v>
      </c>
      <c r="H141" s="162">
        <v>-145.97999999999999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4" customFormat="1">
      <c r="B142" s="166"/>
      <c r="D142" s="159" t="s">
        <v>218</v>
      </c>
      <c r="E142" s="167" t="s">
        <v>1</v>
      </c>
      <c r="F142" s="168" t="s">
        <v>283</v>
      </c>
      <c r="H142" s="169">
        <v>-145.97999999999999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218</v>
      </c>
      <c r="AU142" s="167" t="s">
        <v>79</v>
      </c>
      <c r="AV142" s="14" t="s">
        <v>216</v>
      </c>
      <c r="AW142" s="14" t="s">
        <v>27</v>
      </c>
      <c r="AX142" s="14" t="s">
        <v>77</v>
      </c>
      <c r="AY142" s="167" t="s">
        <v>208</v>
      </c>
    </row>
    <row r="143" spans="1:65" s="2" customFormat="1" ht="21.75" customHeight="1">
      <c r="A143" s="29"/>
      <c r="B143" s="145"/>
      <c r="C143" s="146" t="s">
        <v>216</v>
      </c>
      <c r="D143" s="146" t="s">
        <v>211</v>
      </c>
      <c r="E143" s="147" t="s">
        <v>1319</v>
      </c>
      <c r="F143" s="148" t="s">
        <v>1320</v>
      </c>
      <c r="G143" s="149" t="s">
        <v>214</v>
      </c>
      <c r="H143" s="150">
        <v>-124.98</v>
      </c>
      <c r="I143" s="151">
        <v>120</v>
      </c>
      <c r="J143" s="151">
        <f>ROUND(I143*H143,2)</f>
        <v>-14997.6</v>
      </c>
      <c r="K143" s="148" t="s">
        <v>1</v>
      </c>
      <c r="L143" s="30"/>
      <c r="M143" s="152" t="s">
        <v>1</v>
      </c>
      <c r="N143" s="153" t="s">
        <v>35</v>
      </c>
      <c r="O143" s="154">
        <v>0</v>
      </c>
      <c r="P143" s="154">
        <f>O143*H143</f>
        <v>0</v>
      </c>
      <c r="Q143" s="154">
        <v>3.2000000000000002E-3</v>
      </c>
      <c r="R143" s="154">
        <f>Q143*H143</f>
        <v>-0.39993600000000001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216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-14997.6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-14997.6</v>
      </c>
      <c r="BL143" s="17" t="s">
        <v>216</v>
      </c>
      <c r="BM143" s="156" t="s">
        <v>1321</v>
      </c>
    </row>
    <row r="144" spans="1:65" s="13" customFormat="1">
      <c r="B144" s="158"/>
      <c r="D144" s="159" t="s">
        <v>218</v>
      </c>
      <c r="E144" s="160" t="s">
        <v>1</v>
      </c>
      <c r="F144" s="161" t="s">
        <v>1322</v>
      </c>
      <c r="H144" s="162">
        <v>-124.98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77</v>
      </c>
      <c r="AY144" s="160" t="s">
        <v>208</v>
      </c>
    </row>
    <row r="145" spans="1:65" s="2" customFormat="1" ht="16.5" customHeight="1">
      <c r="A145" s="29"/>
      <c r="B145" s="145"/>
      <c r="C145" s="146" t="s">
        <v>235</v>
      </c>
      <c r="D145" s="146" t="s">
        <v>211</v>
      </c>
      <c r="E145" s="147" t="s">
        <v>1323</v>
      </c>
      <c r="F145" s="148" t="s">
        <v>1324</v>
      </c>
      <c r="G145" s="149" t="s">
        <v>214</v>
      </c>
      <c r="H145" s="150">
        <v>-192.535</v>
      </c>
      <c r="I145" s="151">
        <v>8</v>
      </c>
      <c r="J145" s="151">
        <f>ROUND(I145*H145,2)</f>
        <v>-1540.28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278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-1540.28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-1540.28</v>
      </c>
      <c r="BL145" s="17" t="s">
        <v>278</v>
      </c>
      <c r="BM145" s="156" t="s">
        <v>1325</v>
      </c>
    </row>
    <row r="146" spans="1:65" s="13" customFormat="1">
      <c r="B146" s="158"/>
      <c r="D146" s="159" t="s">
        <v>218</v>
      </c>
      <c r="E146" s="160" t="s">
        <v>1</v>
      </c>
      <c r="F146" s="161" t="s">
        <v>1326</v>
      </c>
      <c r="H146" s="162">
        <v>-192.535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208</v>
      </c>
    </row>
    <row r="147" spans="1:65" s="2" customFormat="1" ht="16.5" customHeight="1">
      <c r="A147" s="29"/>
      <c r="B147" s="145"/>
      <c r="C147" s="146" t="s">
        <v>241</v>
      </c>
      <c r="D147" s="146" t="s">
        <v>211</v>
      </c>
      <c r="E147" s="147" t="s">
        <v>1327</v>
      </c>
      <c r="F147" s="148" t="s">
        <v>1328</v>
      </c>
      <c r="G147" s="149" t="s">
        <v>214</v>
      </c>
      <c r="H147" s="150">
        <v>-192.535</v>
      </c>
      <c r="I147" s="151">
        <v>55</v>
      </c>
      <c r="J147" s="151">
        <f>ROUND(I147*H147,2)</f>
        <v>-10589.43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2.0000000000000001E-4</v>
      </c>
      <c r="R147" s="154">
        <f>Q147*H147</f>
        <v>-3.8507E-2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278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-10589.43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-10589.43</v>
      </c>
      <c r="BL147" s="17" t="s">
        <v>278</v>
      </c>
      <c r="BM147" s="156" t="s">
        <v>1329</v>
      </c>
    </row>
    <row r="148" spans="1:65" s="12" customFormat="1" ht="22.9" customHeight="1">
      <c r="B148" s="133"/>
      <c r="D148" s="134" t="s">
        <v>69</v>
      </c>
      <c r="E148" s="143" t="s">
        <v>239</v>
      </c>
      <c r="F148" s="143" t="s">
        <v>240</v>
      </c>
      <c r="J148" s="144">
        <f>BK148</f>
        <v>-1995.5</v>
      </c>
      <c r="L148" s="133"/>
      <c r="M148" s="137"/>
      <c r="N148" s="138"/>
      <c r="O148" s="138"/>
      <c r="P148" s="139">
        <f>SUM(P149:P151)</f>
        <v>0</v>
      </c>
      <c r="Q148" s="138"/>
      <c r="R148" s="139">
        <f>SUM(R149:R151)</f>
        <v>0</v>
      </c>
      <c r="S148" s="138"/>
      <c r="T148" s="140">
        <f>SUM(T149:T151)</f>
        <v>0</v>
      </c>
      <c r="AR148" s="134" t="s">
        <v>77</v>
      </c>
      <c r="AT148" s="141" t="s">
        <v>69</v>
      </c>
      <c r="AU148" s="141" t="s">
        <v>77</v>
      </c>
      <c r="AY148" s="134" t="s">
        <v>208</v>
      </c>
      <c r="BK148" s="142">
        <f>SUM(BK149:BK151)</f>
        <v>-1995.5</v>
      </c>
    </row>
    <row r="149" spans="1:65" s="2" customFormat="1" ht="16.5" customHeight="1">
      <c r="A149" s="29"/>
      <c r="B149" s="145"/>
      <c r="C149" s="146" t="s">
        <v>247</v>
      </c>
      <c r="D149" s="146" t="s">
        <v>211</v>
      </c>
      <c r="E149" s="147" t="s">
        <v>1330</v>
      </c>
      <c r="F149" s="148" t="s">
        <v>1331</v>
      </c>
      <c r="G149" s="149" t="s">
        <v>214</v>
      </c>
      <c r="H149" s="150">
        <v>-15.35</v>
      </c>
      <c r="I149" s="151">
        <v>130</v>
      </c>
      <c r="J149" s="151">
        <f>ROUND(I149*H149,2)</f>
        <v>-1995.5</v>
      </c>
      <c r="K149" s="148" t="s">
        <v>1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216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-1995.5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-1995.5</v>
      </c>
      <c r="BL149" s="17" t="s">
        <v>216</v>
      </c>
      <c r="BM149" s="156" t="s">
        <v>1332</v>
      </c>
    </row>
    <row r="150" spans="1:65" s="13" customFormat="1">
      <c r="B150" s="158"/>
      <c r="D150" s="159" t="s">
        <v>218</v>
      </c>
      <c r="E150" s="160" t="s">
        <v>1</v>
      </c>
      <c r="F150" s="161" t="s">
        <v>1333</v>
      </c>
      <c r="H150" s="162">
        <v>-15.35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70</v>
      </c>
      <c r="AY150" s="160" t="s">
        <v>208</v>
      </c>
    </row>
    <row r="151" spans="1:65" s="14" customFormat="1">
      <c r="B151" s="166"/>
      <c r="D151" s="159" t="s">
        <v>218</v>
      </c>
      <c r="E151" s="167" t="s">
        <v>1</v>
      </c>
      <c r="F151" s="168" t="s">
        <v>1334</v>
      </c>
      <c r="H151" s="169">
        <v>-15.35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218</v>
      </c>
      <c r="AU151" s="167" t="s">
        <v>79</v>
      </c>
      <c r="AV151" s="14" t="s">
        <v>216</v>
      </c>
      <c r="AW151" s="14" t="s">
        <v>27</v>
      </c>
      <c r="AX151" s="14" t="s">
        <v>77</v>
      </c>
      <c r="AY151" s="167" t="s">
        <v>208</v>
      </c>
    </row>
    <row r="152" spans="1:65" s="12" customFormat="1" ht="22.9" customHeight="1">
      <c r="B152" s="133"/>
      <c r="D152" s="134" t="s">
        <v>69</v>
      </c>
      <c r="E152" s="143" t="s">
        <v>1335</v>
      </c>
      <c r="F152" s="143" t="s">
        <v>1336</v>
      </c>
      <c r="J152" s="144">
        <f>BK152</f>
        <v>-33994.559999999998</v>
      </c>
      <c r="L152" s="133"/>
      <c r="M152" s="137"/>
      <c r="N152" s="138"/>
      <c r="O152" s="138"/>
      <c r="P152" s="139">
        <f>SUM(P153:P154)</f>
        <v>0</v>
      </c>
      <c r="Q152" s="138"/>
      <c r="R152" s="139">
        <f>SUM(R153:R154)</f>
        <v>-0.66739320000000002</v>
      </c>
      <c r="S152" s="138"/>
      <c r="T152" s="140">
        <f>SUM(T153:T154)</f>
        <v>0</v>
      </c>
      <c r="AR152" s="134" t="s">
        <v>77</v>
      </c>
      <c r="AT152" s="141" t="s">
        <v>69</v>
      </c>
      <c r="AU152" s="141" t="s">
        <v>77</v>
      </c>
      <c r="AY152" s="134" t="s">
        <v>208</v>
      </c>
      <c r="BK152" s="142">
        <f>SUM(BK153:BK154)</f>
        <v>-33994.559999999998</v>
      </c>
    </row>
    <row r="153" spans="1:65" s="2" customFormat="1" ht="16.5" customHeight="1">
      <c r="A153" s="29"/>
      <c r="B153" s="145"/>
      <c r="C153" s="146" t="s">
        <v>252</v>
      </c>
      <c r="D153" s="146" t="s">
        <v>211</v>
      </c>
      <c r="E153" s="147" t="s">
        <v>1337</v>
      </c>
      <c r="F153" s="148" t="s">
        <v>1338</v>
      </c>
      <c r="G153" s="149" t="s">
        <v>214</v>
      </c>
      <c r="H153" s="150">
        <v>-124.98</v>
      </c>
      <c r="I153" s="151">
        <v>272</v>
      </c>
      <c r="J153" s="151">
        <f>ROUND(I153*H153,2)</f>
        <v>-33994.559999999998</v>
      </c>
      <c r="K153" s="148" t="s">
        <v>1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5.3400000000000001E-3</v>
      </c>
      <c r="R153" s="154">
        <f>Q153*H153</f>
        <v>-0.66739320000000002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216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-33994.559999999998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-33994.559999999998</v>
      </c>
      <c r="BL153" s="17" t="s">
        <v>216</v>
      </c>
      <c r="BM153" s="156" t="s">
        <v>1339</v>
      </c>
    </row>
    <row r="154" spans="1:65" s="13" customFormat="1">
      <c r="B154" s="158"/>
      <c r="D154" s="159" t="s">
        <v>218</v>
      </c>
      <c r="E154" s="160" t="s">
        <v>1</v>
      </c>
      <c r="F154" s="161" t="s">
        <v>1322</v>
      </c>
      <c r="H154" s="162">
        <v>-124.98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77</v>
      </c>
      <c r="AY154" s="160" t="s">
        <v>208</v>
      </c>
    </row>
    <row r="155" spans="1:65" s="12" customFormat="1" ht="22.9" customHeight="1">
      <c r="B155" s="133"/>
      <c r="D155" s="134" t="s">
        <v>69</v>
      </c>
      <c r="E155" s="143" t="s">
        <v>265</v>
      </c>
      <c r="F155" s="143" t="s">
        <v>266</v>
      </c>
      <c r="J155" s="144">
        <f>BK155</f>
        <v>-5846</v>
      </c>
      <c r="L155" s="133"/>
      <c r="M155" s="137"/>
      <c r="N155" s="138"/>
      <c r="O155" s="138"/>
      <c r="P155" s="139">
        <f>P156</f>
        <v>0</v>
      </c>
      <c r="Q155" s="138"/>
      <c r="R155" s="139">
        <f>R156</f>
        <v>0</v>
      </c>
      <c r="S155" s="138"/>
      <c r="T155" s="140">
        <f>T156</f>
        <v>0</v>
      </c>
      <c r="AR155" s="134" t="s">
        <v>77</v>
      </c>
      <c r="AT155" s="141" t="s">
        <v>69</v>
      </c>
      <c r="AU155" s="141" t="s">
        <v>77</v>
      </c>
      <c r="AY155" s="134" t="s">
        <v>208</v>
      </c>
      <c r="BK155" s="142">
        <f>BK156</f>
        <v>-5846</v>
      </c>
    </row>
    <row r="156" spans="1:65" s="2" customFormat="1" ht="16.5" customHeight="1">
      <c r="A156" s="29"/>
      <c r="B156" s="145"/>
      <c r="C156" s="146" t="s">
        <v>256</v>
      </c>
      <c r="D156" s="146" t="s">
        <v>211</v>
      </c>
      <c r="E156" s="147" t="s">
        <v>268</v>
      </c>
      <c r="F156" s="148" t="s">
        <v>269</v>
      </c>
      <c r="G156" s="149" t="s">
        <v>250</v>
      </c>
      <c r="H156" s="150">
        <v>-11.692</v>
      </c>
      <c r="I156" s="151">
        <v>500</v>
      </c>
      <c r="J156" s="151">
        <f>ROUND(I156*H156,2)</f>
        <v>-5846</v>
      </c>
      <c r="K156" s="148" t="s">
        <v>1</v>
      </c>
      <c r="L156" s="30"/>
      <c r="M156" s="152" t="s">
        <v>1</v>
      </c>
      <c r="N156" s="153" t="s">
        <v>35</v>
      </c>
      <c r="O156" s="154">
        <v>0</v>
      </c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216</v>
      </c>
      <c r="AT156" s="156" t="s">
        <v>211</v>
      </c>
      <c r="AU156" s="156" t="s">
        <v>79</v>
      </c>
      <c r="AY156" s="17" t="s">
        <v>208</v>
      </c>
      <c r="BE156" s="157">
        <f>IF(N156="základní",J156,0)</f>
        <v>-5846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-5846</v>
      </c>
      <c r="BL156" s="17" t="s">
        <v>216</v>
      </c>
      <c r="BM156" s="156" t="s">
        <v>1340</v>
      </c>
    </row>
    <row r="157" spans="1:65" s="12" customFormat="1" ht="25.9" customHeight="1">
      <c r="B157" s="133"/>
      <c r="D157" s="134" t="s">
        <v>69</v>
      </c>
      <c r="E157" s="135" t="s">
        <v>271</v>
      </c>
      <c r="F157" s="135" t="s">
        <v>272</v>
      </c>
      <c r="J157" s="136">
        <f>BK157</f>
        <v>-337880.68</v>
      </c>
      <c r="L157" s="133"/>
      <c r="M157" s="137"/>
      <c r="N157" s="138"/>
      <c r="O157" s="138"/>
      <c r="P157" s="139">
        <f>P158+P175+P181+P186+P224</f>
        <v>0</v>
      </c>
      <c r="Q157" s="138"/>
      <c r="R157" s="139">
        <f>R158+R175+R181+R186+R224</f>
        <v>-2.7604618999999997</v>
      </c>
      <c r="S157" s="138"/>
      <c r="T157" s="140">
        <f>T158+T175+T181+T186+T224</f>
        <v>0</v>
      </c>
      <c r="AR157" s="134" t="s">
        <v>79</v>
      </c>
      <c r="AT157" s="141" t="s">
        <v>69</v>
      </c>
      <c r="AU157" s="141" t="s">
        <v>70</v>
      </c>
      <c r="AY157" s="134" t="s">
        <v>208</v>
      </c>
      <c r="BK157" s="142">
        <f>BK158+BK175+BK181+BK186+BK224</f>
        <v>-337880.68</v>
      </c>
    </row>
    <row r="158" spans="1:65" s="12" customFormat="1" ht="22.9" customHeight="1">
      <c r="B158" s="133"/>
      <c r="D158" s="134" t="s">
        <v>69</v>
      </c>
      <c r="E158" s="143" t="s">
        <v>766</v>
      </c>
      <c r="F158" s="143" t="s">
        <v>767</v>
      </c>
      <c r="J158" s="144">
        <f>BK158</f>
        <v>-2221.7699999999995</v>
      </c>
      <c r="L158" s="133"/>
      <c r="M158" s="137"/>
      <c r="N158" s="138"/>
      <c r="O158" s="138"/>
      <c r="P158" s="139">
        <f>SUM(P159:P174)</f>
        <v>0</v>
      </c>
      <c r="Q158" s="138"/>
      <c r="R158" s="139">
        <f>SUM(R159:R174)</f>
        <v>-4.7978699999999999E-2</v>
      </c>
      <c r="S158" s="138"/>
      <c r="T158" s="140">
        <f>SUM(T159:T174)</f>
        <v>0</v>
      </c>
      <c r="AR158" s="134" t="s">
        <v>79</v>
      </c>
      <c r="AT158" s="141" t="s">
        <v>69</v>
      </c>
      <c r="AU158" s="141" t="s">
        <v>77</v>
      </c>
      <c r="AY158" s="134" t="s">
        <v>208</v>
      </c>
      <c r="BK158" s="142">
        <f>SUM(BK159:BK174)</f>
        <v>-2221.7699999999995</v>
      </c>
    </row>
    <row r="159" spans="1:65" s="2" customFormat="1" ht="16.5" customHeight="1">
      <c r="A159" s="29"/>
      <c r="B159" s="145"/>
      <c r="C159" s="146" t="s">
        <v>261</v>
      </c>
      <c r="D159" s="146" t="s">
        <v>211</v>
      </c>
      <c r="E159" s="147" t="s">
        <v>1341</v>
      </c>
      <c r="F159" s="148" t="s">
        <v>1342</v>
      </c>
      <c r="G159" s="149" t="s">
        <v>214</v>
      </c>
      <c r="H159" s="150">
        <v>-7.6</v>
      </c>
      <c r="I159" s="151">
        <v>8</v>
      </c>
      <c r="J159" s="151">
        <f>ROUND(I159*H159,2)</f>
        <v>-60.8</v>
      </c>
      <c r="K159" s="148" t="s">
        <v>1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-60.8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-60.8</v>
      </c>
      <c r="BL159" s="17" t="s">
        <v>278</v>
      </c>
      <c r="BM159" s="156" t="s">
        <v>1343</v>
      </c>
    </row>
    <row r="160" spans="1:65" s="13" customFormat="1">
      <c r="B160" s="158"/>
      <c r="D160" s="159" t="s">
        <v>218</v>
      </c>
      <c r="E160" s="160" t="s">
        <v>1</v>
      </c>
      <c r="F160" s="161" t="s">
        <v>1344</v>
      </c>
      <c r="H160" s="162">
        <v>-7.6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70</v>
      </c>
      <c r="AY160" s="160" t="s">
        <v>208</v>
      </c>
    </row>
    <row r="161" spans="1:65" s="14" customFormat="1">
      <c r="B161" s="166"/>
      <c r="D161" s="159" t="s">
        <v>218</v>
      </c>
      <c r="E161" s="167" t="s">
        <v>1</v>
      </c>
      <c r="F161" s="168" t="s">
        <v>283</v>
      </c>
      <c r="H161" s="169">
        <v>-7.6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218</v>
      </c>
      <c r="AU161" s="167" t="s">
        <v>79</v>
      </c>
      <c r="AV161" s="14" t="s">
        <v>216</v>
      </c>
      <c r="AW161" s="14" t="s">
        <v>27</v>
      </c>
      <c r="AX161" s="14" t="s">
        <v>77</v>
      </c>
      <c r="AY161" s="167" t="s">
        <v>208</v>
      </c>
    </row>
    <row r="162" spans="1:65" s="2" customFormat="1" ht="16.5" customHeight="1">
      <c r="A162" s="29"/>
      <c r="B162" s="145"/>
      <c r="C162" s="176" t="s">
        <v>267</v>
      </c>
      <c r="D162" s="176" t="s">
        <v>328</v>
      </c>
      <c r="E162" s="177" t="s">
        <v>774</v>
      </c>
      <c r="F162" s="178" t="s">
        <v>775</v>
      </c>
      <c r="G162" s="179" t="s">
        <v>250</v>
      </c>
      <c r="H162" s="180">
        <v>-2E-3</v>
      </c>
      <c r="I162" s="181">
        <v>46320</v>
      </c>
      <c r="J162" s="181">
        <f>ROUND(I162*H162,2)</f>
        <v>-92.64</v>
      </c>
      <c r="K162" s="178" t="s">
        <v>1</v>
      </c>
      <c r="L162" s="182"/>
      <c r="M162" s="183" t="s">
        <v>1</v>
      </c>
      <c r="N162" s="184" t="s">
        <v>35</v>
      </c>
      <c r="O162" s="154">
        <v>0</v>
      </c>
      <c r="P162" s="154">
        <f>O162*H162</f>
        <v>0</v>
      </c>
      <c r="Q162" s="154">
        <v>1</v>
      </c>
      <c r="R162" s="154">
        <f>Q162*H162</f>
        <v>-2E-3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332</v>
      </c>
      <c r="AT162" s="156" t="s">
        <v>328</v>
      </c>
      <c r="AU162" s="156" t="s">
        <v>79</v>
      </c>
      <c r="AY162" s="17" t="s">
        <v>208</v>
      </c>
      <c r="BE162" s="157">
        <f>IF(N162="základní",J162,0)</f>
        <v>-92.64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77</v>
      </c>
      <c r="BK162" s="157">
        <f>ROUND(I162*H162,2)</f>
        <v>-92.64</v>
      </c>
      <c r="BL162" s="17" t="s">
        <v>278</v>
      </c>
      <c r="BM162" s="156" t="s">
        <v>1345</v>
      </c>
    </row>
    <row r="163" spans="1:65" s="13" customFormat="1">
      <c r="B163" s="158"/>
      <c r="D163" s="159" t="s">
        <v>218</v>
      </c>
      <c r="E163" s="160" t="s">
        <v>1</v>
      </c>
      <c r="F163" s="161" t="s">
        <v>1346</v>
      </c>
      <c r="H163" s="162">
        <v>-2E-3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77</v>
      </c>
      <c r="AY163" s="160" t="s">
        <v>208</v>
      </c>
    </row>
    <row r="164" spans="1:65" s="2" customFormat="1" ht="16.5" customHeight="1">
      <c r="A164" s="29"/>
      <c r="B164" s="145"/>
      <c r="C164" s="146" t="s">
        <v>275</v>
      </c>
      <c r="D164" s="146" t="s">
        <v>211</v>
      </c>
      <c r="E164" s="147" t="s">
        <v>1347</v>
      </c>
      <c r="F164" s="148" t="s">
        <v>1348</v>
      </c>
      <c r="G164" s="149" t="s">
        <v>214</v>
      </c>
      <c r="H164" s="150">
        <v>-7.6</v>
      </c>
      <c r="I164" s="151">
        <v>80</v>
      </c>
      <c r="J164" s="151">
        <f>ROUND(I164*H164,2)</f>
        <v>-608</v>
      </c>
      <c r="K164" s="148" t="s">
        <v>1</v>
      </c>
      <c r="L164" s="30"/>
      <c r="M164" s="152" t="s">
        <v>1</v>
      </c>
      <c r="N164" s="153" t="s">
        <v>35</v>
      </c>
      <c r="O164" s="154">
        <v>0</v>
      </c>
      <c r="P164" s="154">
        <f>O164*H164</f>
        <v>0</v>
      </c>
      <c r="Q164" s="154">
        <v>4.0000000000000002E-4</v>
      </c>
      <c r="R164" s="154">
        <f>Q164*H164</f>
        <v>-3.0400000000000002E-3</v>
      </c>
      <c r="S164" s="154">
        <v>0</v>
      </c>
      <c r="T164" s="15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278</v>
      </c>
      <c r="AT164" s="156" t="s">
        <v>211</v>
      </c>
      <c r="AU164" s="156" t="s">
        <v>79</v>
      </c>
      <c r="AY164" s="17" t="s">
        <v>208</v>
      </c>
      <c r="BE164" s="157">
        <f>IF(N164="základní",J164,0)</f>
        <v>-608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77</v>
      </c>
      <c r="BK164" s="157">
        <f>ROUND(I164*H164,2)</f>
        <v>-608</v>
      </c>
      <c r="BL164" s="17" t="s">
        <v>278</v>
      </c>
      <c r="BM164" s="156" t="s">
        <v>1349</v>
      </c>
    </row>
    <row r="165" spans="1:65" s="13" customFormat="1">
      <c r="B165" s="158"/>
      <c r="D165" s="159" t="s">
        <v>218</v>
      </c>
      <c r="E165" s="160" t="s">
        <v>1</v>
      </c>
      <c r="F165" s="161" t="s">
        <v>1344</v>
      </c>
      <c r="H165" s="162">
        <v>-7.6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1:65" s="14" customFormat="1">
      <c r="B166" s="166"/>
      <c r="D166" s="159" t="s">
        <v>218</v>
      </c>
      <c r="E166" s="167" t="s">
        <v>1</v>
      </c>
      <c r="F166" s="168" t="s">
        <v>283</v>
      </c>
      <c r="H166" s="169">
        <v>-7.6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218</v>
      </c>
      <c r="AU166" s="167" t="s">
        <v>79</v>
      </c>
      <c r="AV166" s="14" t="s">
        <v>216</v>
      </c>
      <c r="AW166" s="14" t="s">
        <v>27</v>
      </c>
      <c r="AX166" s="14" t="s">
        <v>77</v>
      </c>
      <c r="AY166" s="167" t="s">
        <v>208</v>
      </c>
    </row>
    <row r="167" spans="1:65" s="2" customFormat="1" ht="16.5" customHeight="1">
      <c r="A167" s="29"/>
      <c r="B167" s="145"/>
      <c r="C167" s="176" t="s">
        <v>284</v>
      </c>
      <c r="D167" s="176" t="s">
        <v>328</v>
      </c>
      <c r="E167" s="177" t="s">
        <v>1350</v>
      </c>
      <c r="F167" s="178" t="s">
        <v>785</v>
      </c>
      <c r="G167" s="179" t="s">
        <v>214</v>
      </c>
      <c r="H167" s="180">
        <v>-8.7629999999999999</v>
      </c>
      <c r="I167" s="181">
        <v>136</v>
      </c>
      <c r="J167" s="181">
        <f>ROUND(I167*H167,2)</f>
        <v>-1191.77</v>
      </c>
      <c r="K167" s="178" t="s">
        <v>1</v>
      </c>
      <c r="L167" s="182"/>
      <c r="M167" s="183" t="s">
        <v>1</v>
      </c>
      <c r="N167" s="184" t="s">
        <v>35</v>
      </c>
      <c r="O167" s="154">
        <v>0</v>
      </c>
      <c r="P167" s="154">
        <f>O167*H167</f>
        <v>0</v>
      </c>
      <c r="Q167" s="154">
        <v>4.8999999999999998E-3</v>
      </c>
      <c r="R167" s="154">
        <f>Q167*H167</f>
        <v>-4.2938699999999996E-2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332</v>
      </c>
      <c r="AT167" s="156" t="s">
        <v>328</v>
      </c>
      <c r="AU167" s="156" t="s">
        <v>79</v>
      </c>
      <c r="AY167" s="17" t="s">
        <v>208</v>
      </c>
      <c r="BE167" s="157">
        <f>IF(N167="základní",J167,0)</f>
        <v>-1191.77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-1191.77</v>
      </c>
      <c r="BL167" s="17" t="s">
        <v>278</v>
      </c>
      <c r="BM167" s="156" t="s">
        <v>1351</v>
      </c>
    </row>
    <row r="168" spans="1:65" s="13" customFormat="1">
      <c r="B168" s="158"/>
      <c r="D168" s="159" t="s">
        <v>218</v>
      </c>
      <c r="E168" s="160" t="s">
        <v>1</v>
      </c>
      <c r="F168" s="161" t="s">
        <v>1352</v>
      </c>
      <c r="H168" s="162">
        <v>-8.7629999999999999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77</v>
      </c>
      <c r="AY168" s="160" t="s">
        <v>208</v>
      </c>
    </row>
    <row r="169" spans="1:65" s="2" customFormat="1" ht="16.5" customHeight="1">
      <c r="A169" s="29"/>
      <c r="B169" s="145"/>
      <c r="C169" s="146" t="s">
        <v>290</v>
      </c>
      <c r="D169" s="146" t="s">
        <v>211</v>
      </c>
      <c r="E169" s="147" t="s">
        <v>1353</v>
      </c>
      <c r="F169" s="148" t="s">
        <v>1354</v>
      </c>
      <c r="G169" s="149" t="s">
        <v>214</v>
      </c>
      <c r="H169" s="150">
        <v>-7.6</v>
      </c>
      <c r="I169" s="151">
        <v>2</v>
      </c>
      <c r="J169" s="151">
        <f>ROUND(I169*H169,2)</f>
        <v>-15.2</v>
      </c>
      <c r="K169" s="148" t="s">
        <v>1</v>
      </c>
      <c r="L169" s="30"/>
      <c r="M169" s="152" t="s">
        <v>1</v>
      </c>
      <c r="N169" s="153" t="s">
        <v>35</v>
      </c>
      <c r="O169" s="154">
        <v>0</v>
      </c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278</v>
      </c>
      <c r="AT169" s="156" t="s">
        <v>211</v>
      </c>
      <c r="AU169" s="156" t="s">
        <v>79</v>
      </c>
      <c r="AY169" s="17" t="s">
        <v>208</v>
      </c>
      <c r="BE169" s="157">
        <f>IF(N169="základní",J169,0)</f>
        <v>-15.2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-15.2</v>
      </c>
      <c r="BL169" s="17" t="s">
        <v>278</v>
      </c>
      <c r="BM169" s="156" t="s">
        <v>1355</v>
      </c>
    </row>
    <row r="170" spans="1:65" s="13" customFormat="1">
      <c r="B170" s="158"/>
      <c r="D170" s="159" t="s">
        <v>218</v>
      </c>
      <c r="E170" s="160" t="s">
        <v>1</v>
      </c>
      <c r="F170" s="161" t="s">
        <v>1344</v>
      </c>
      <c r="H170" s="162">
        <v>-7.6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208</v>
      </c>
    </row>
    <row r="171" spans="1:65" s="2" customFormat="1" ht="16.5" customHeight="1">
      <c r="A171" s="29"/>
      <c r="B171" s="145"/>
      <c r="C171" s="146" t="s">
        <v>8</v>
      </c>
      <c r="D171" s="146" t="s">
        <v>211</v>
      </c>
      <c r="E171" s="147" t="s">
        <v>1356</v>
      </c>
      <c r="F171" s="148" t="s">
        <v>1357</v>
      </c>
      <c r="G171" s="149" t="s">
        <v>214</v>
      </c>
      <c r="H171" s="150">
        <v>-7.6</v>
      </c>
      <c r="I171" s="151">
        <v>25</v>
      </c>
      <c r="J171" s="151">
        <f>ROUND(I171*H171,2)</f>
        <v>-190</v>
      </c>
      <c r="K171" s="148" t="s">
        <v>1</v>
      </c>
      <c r="L171" s="30"/>
      <c r="M171" s="152" t="s">
        <v>1</v>
      </c>
      <c r="N171" s="153" t="s">
        <v>35</v>
      </c>
      <c r="O171" s="154">
        <v>0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278</v>
      </c>
      <c r="AT171" s="156" t="s">
        <v>211</v>
      </c>
      <c r="AU171" s="156" t="s">
        <v>79</v>
      </c>
      <c r="AY171" s="17" t="s">
        <v>208</v>
      </c>
      <c r="BE171" s="157">
        <f>IF(N171="základní",J171,0)</f>
        <v>-190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-190</v>
      </c>
      <c r="BL171" s="17" t="s">
        <v>278</v>
      </c>
      <c r="BM171" s="156" t="s">
        <v>1358</v>
      </c>
    </row>
    <row r="172" spans="1:65" s="13" customFormat="1">
      <c r="B172" s="158"/>
      <c r="D172" s="159" t="s">
        <v>218</v>
      </c>
      <c r="E172" s="160" t="s">
        <v>1</v>
      </c>
      <c r="F172" s="161" t="s">
        <v>1344</v>
      </c>
      <c r="H172" s="162">
        <v>-7.6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208</v>
      </c>
    </row>
    <row r="173" spans="1:65" s="2" customFormat="1" ht="16.5" customHeight="1">
      <c r="A173" s="29"/>
      <c r="B173" s="145"/>
      <c r="C173" s="146" t="s">
        <v>278</v>
      </c>
      <c r="D173" s="146" t="s">
        <v>211</v>
      </c>
      <c r="E173" s="147" t="s">
        <v>794</v>
      </c>
      <c r="F173" s="148" t="s">
        <v>795</v>
      </c>
      <c r="G173" s="149" t="s">
        <v>250</v>
      </c>
      <c r="H173" s="150">
        <v>-4.8000000000000001E-2</v>
      </c>
      <c r="I173" s="151">
        <v>900</v>
      </c>
      <c r="J173" s="151">
        <f>ROUND(I173*H173,2)</f>
        <v>-43.2</v>
      </c>
      <c r="K173" s="148" t="s">
        <v>1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-43.2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-43.2</v>
      </c>
      <c r="BL173" s="17" t="s">
        <v>278</v>
      </c>
      <c r="BM173" s="156" t="s">
        <v>1359</v>
      </c>
    </row>
    <row r="174" spans="1:65" s="2" customFormat="1" ht="16.5" customHeight="1">
      <c r="A174" s="29"/>
      <c r="B174" s="145"/>
      <c r="C174" s="146" t="s">
        <v>302</v>
      </c>
      <c r="D174" s="146" t="s">
        <v>211</v>
      </c>
      <c r="E174" s="147" t="s">
        <v>797</v>
      </c>
      <c r="F174" s="148" t="s">
        <v>798</v>
      </c>
      <c r="G174" s="149" t="s">
        <v>250</v>
      </c>
      <c r="H174" s="150">
        <v>-4.8000000000000001E-2</v>
      </c>
      <c r="I174" s="151">
        <v>420</v>
      </c>
      <c r="J174" s="151">
        <f>ROUND(I174*H174,2)</f>
        <v>-20.16</v>
      </c>
      <c r="K174" s="148" t="s">
        <v>1</v>
      </c>
      <c r="L174" s="30"/>
      <c r="M174" s="152" t="s">
        <v>1</v>
      </c>
      <c r="N174" s="153" t="s">
        <v>35</v>
      </c>
      <c r="O174" s="154">
        <v>0</v>
      </c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278</v>
      </c>
      <c r="AT174" s="156" t="s">
        <v>211</v>
      </c>
      <c r="AU174" s="156" t="s">
        <v>79</v>
      </c>
      <c r="AY174" s="17" t="s">
        <v>208</v>
      </c>
      <c r="BE174" s="157">
        <f>IF(N174="základní",J174,0)</f>
        <v>-20.16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77</v>
      </c>
      <c r="BK174" s="157">
        <f>ROUND(I174*H174,2)</f>
        <v>-20.16</v>
      </c>
      <c r="BL174" s="17" t="s">
        <v>278</v>
      </c>
      <c r="BM174" s="156" t="s">
        <v>1360</v>
      </c>
    </row>
    <row r="175" spans="1:65" s="12" customFormat="1" ht="22.9" customHeight="1">
      <c r="B175" s="133"/>
      <c r="D175" s="134" t="s">
        <v>69</v>
      </c>
      <c r="E175" s="143" t="s">
        <v>1361</v>
      </c>
      <c r="F175" s="143" t="s">
        <v>1362</v>
      </c>
      <c r="J175" s="144">
        <f>BK175</f>
        <v>-35881.5</v>
      </c>
      <c r="L175" s="133"/>
      <c r="M175" s="137"/>
      <c r="N175" s="138"/>
      <c r="O175" s="138"/>
      <c r="P175" s="139">
        <f>SUM(P176:P180)</f>
        <v>0</v>
      </c>
      <c r="Q175" s="138"/>
      <c r="R175" s="139">
        <f>SUM(R176:R180)</f>
        <v>-1.3268927999999998</v>
      </c>
      <c r="S175" s="138"/>
      <c r="T175" s="140">
        <f>SUM(T176:T180)</f>
        <v>0</v>
      </c>
      <c r="AR175" s="134" t="s">
        <v>79</v>
      </c>
      <c r="AT175" s="141" t="s">
        <v>69</v>
      </c>
      <c r="AU175" s="141" t="s">
        <v>77</v>
      </c>
      <c r="AY175" s="134" t="s">
        <v>208</v>
      </c>
      <c r="BK175" s="142">
        <f>SUM(BK176:BK180)</f>
        <v>-35881.5</v>
      </c>
    </row>
    <row r="176" spans="1:65" s="2" customFormat="1" ht="21.75" customHeight="1">
      <c r="A176" s="29"/>
      <c r="B176" s="145"/>
      <c r="C176" s="176" t="s">
        <v>307</v>
      </c>
      <c r="D176" s="176" t="s">
        <v>328</v>
      </c>
      <c r="E176" s="177" t="s">
        <v>1363</v>
      </c>
      <c r="F176" s="178" t="s">
        <v>1364</v>
      </c>
      <c r="G176" s="179" t="s">
        <v>214</v>
      </c>
      <c r="H176" s="180">
        <v>-69.108999999999995</v>
      </c>
      <c r="I176" s="181">
        <v>500</v>
      </c>
      <c r="J176" s="181">
        <f>ROUND(I176*H176,2)</f>
        <v>-34554.5</v>
      </c>
      <c r="K176" s="178" t="s">
        <v>1</v>
      </c>
      <c r="L176" s="182"/>
      <c r="M176" s="183" t="s">
        <v>1</v>
      </c>
      <c r="N176" s="184" t="s">
        <v>35</v>
      </c>
      <c r="O176" s="154">
        <v>0</v>
      </c>
      <c r="P176" s="154">
        <f>O176*H176</f>
        <v>0</v>
      </c>
      <c r="Q176" s="154">
        <v>1.9199999999999998E-2</v>
      </c>
      <c r="R176" s="154">
        <f>Q176*H176</f>
        <v>-1.3268927999999998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332</v>
      </c>
      <c r="AT176" s="156" t="s">
        <v>328</v>
      </c>
      <c r="AU176" s="156" t="s">
        <v>79</v>
      </c>
      <c r="AY176" s="17" t="s">
        <v>208</v>
      </c>
      <c r="BE176" s="157">
        <f>IF(N176="základní",J176,0)</f>
        <v>-34554.5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77</v>
      </c>
      <c r="BK176" s="157">
        <f>ROUND(I176*H176,2)</f>
        <v>-34554.5</v>
      </c>
      <c r="BL176" s="17" t="s">
        <v>278</v>
      </c>
      <c r="BM176" s="156" t="s">
        <v>1365</v>
      </c>
    </row>
    <row r="177" spans="1:65" s="13" customFormat="1">
      <c r="B177" s="158"/>
      <c r="D177" s="159" t="s">
        <v>218</v>
      </c>
      <c r="E177" s="160" t="s">
        <v>1</v>
      </c>
      <c r="F177" s="161" t="s">
        <v>1366</v>
      </c>
      <c r="H177" s="162">
        <v>-69.108999999999995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1:65" s="14" customFormat="1">
      <c r="B178" s="166"/>
      <c r="D178" s="159" t="s">
        <v>218</v>
      </c>
      <c r="E178" s="167" t="s">
        <v>1</v>
      </c>
      <c r="F178" s="168" t="s">
        <v>1367</v>
      </c>
      <c r="H178" s="169">
        <v>-69.108999999999995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218</v>
      </c>
      <c r="AU178" s="167" t="s">
        <v>79</v>
      </c>
      <c r="AV178" s="14" t="s">
        <v>216</v>
      </c>
      <c r="AW178" s="14" t="s">
        <v>27</v>
      </c>
      <c r="AX178" s="14" t="s">
        <v>77</v>
      </c>
      <c r="AY178" s="167" t="s">
        <v>208</v>
      </c>
    </row>
    <row r="179" spans="1:65" s="2" customFormat="1" ht="16.5" customHeight="1">
      <c r="A179" s="29"/>
      <c r="B179" s="145"/>
      <c r="C179" s="146" t="s">
        <v>311</v>
      </c>
      <c r="D179" s="146" t="s">
        <v>211</v>
      </c>
      <c r="E179" s="147" t="s">
        <v>1368</v>
      </c>
      <c r="F179" s="148" t="s">
        <v>1369</v>
      </c>
      <c r="G179" s="149" t="s">
        <v>250</v>
      </c>
      <c r="H179" s="150">
        <v>-1.327</v>
      </c>
      <c r="I179" s="151">
        <v>500</v>
      </c>
      <c r="J179" s="151">
        <f>ROUND(I179*H179,2)</f>
        <v>-663.5</v>
      </c>
      <c r="K179" s="148" t="s">
        <v>1</v>
      </c>
      <c r="L179" s="30"/>
      <c r="M179" s="152" t="s">
        <v>1</v>
      </c>
      <c r="N179" s="153" t="s">
        <v>35</v>
      </c>
      <c r="O179" s="154">
        <v>0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278</v>
      </c>
      <c r="AT179" s="156" t="s">
        <v>211</v>
      </c>
      <c r="AU179" s="156" t="s">
        <v>79</v>
      </c>
      <c r="AY179" s="17" t="s">
        <v>208</v>
      </c>
      <c r="BE179" s="157">
        <f>IF(N179="základní",J179,0)</f>
        <v>-663.5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77</v>
      </c>
      <c r="BK179" s="157">
        <f>ROUND(I179*H179,2)</f>
        <v>-663.5</v>
      </c>
      <c r="BL179" s="17" t="s">
        <v>278</v>
      </c>
      <c r="BM179" s="156" t="s">
        <v>1370</v>
      </c>
    </row>
    <row r="180" spans="1:65" s="2" customFormat="1" ht="16.5" customHeight="1">
      <c r="A180" s="29"/>
      <c r="B180" s="145"/>
      <c r="C180" s="146" t="s">
        <v>387</v>
      </c>
      <c r="D180" s="146" t="s">
        <v>211</v>
      </c>
      <c r="E180" s="147" t="s">
        <v>1371</v>
      </c>
      <c r="F180" s="148" t="s">
        <v>1372</v>
      </c>
      <c r="G180" s="149" t="s">
        <v>250</v>
      </c>
      <c r="H180" s="150">
        <v>-1.327</v>
      </c>
      <c r="I180" s="151">
        <v>500</v>
      </c>
      <c r="J180" s="151">
        <f>ROUND(I180*H180,2)</f>
        <v>-663.5</v>
      </c>
      <c r="K180" s="148" t="s">
        <v>1</v>
      </c>
      <c r="L180" s="30"/>
      <c r="M180" s="152" t="s">
        <v>1</v>
      </c>
      <c r="N180" s="153" t="s">
        <v>35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278</v>
      </c>
      <c r="AT180" s="156" t="s">
        <v>211</v>
      </c>
      <c r="AU180" s="156" t="s">
        <v>79</v>
      </c>
      <c r="AY180" s="17" t="s">
        <v>208</v>
      </c>
      <c r="BE180" s="157">
        <f>IF(N180="základní",J180,0)</f>
        <v>-663.5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77</v>
      </c>
      <c r="BK180" s="157">
        <f>ROUND(I180*H180,2)</f>
        <v>-663.5</v>
      </c>
      <c r="BL180" s="17" t="s">
        <v>278</v>
      </c>
      <c r="BM180" s="156" t="s">
        <v>1373</v>
      </c>
    </row>
    <row r="181" spans="1:65" s="12" customFormat="1" ht="22.9" customHeight="1">
      <c r="B181" s="133"/>
      <c r="D181" s="134" t="s">
        <v>69</v>
      </c>
      <c r="E181" s="143" t="s">
        <v>1374</v>
      </c>
      <c r="F181" s="143" t="s">
        <v>1375</v>
      </c>
      <c r="J181" s="144">
        <f>BK181</f>
        <v>-1180</v>
      </c>
      <c r="L181" s="133"/>
      <c r="M181" s="137"/>
      <c r="N181" s="138"/>
      <c r="O181" s="138"/>
      <c r="P181" s="139">
        <f>SUM(P182:P185)</f>
        <v>0</v>
      </c>
      <c r="Q181" s="138"/>
      <c r="R181" s="139">
        <f>SUM(R182:R185)</f>
        <v>-1.8078E-3</v>
      </c>
      <c r="S181" s="138"/>
      <c r="T181" s="140">
        <f>SUM(T182:T185)</f>
        <v>0</v>
      </c>
      <c r="AR181" s="134" t="s">
        <v>79</v>
      </c>
      <c r="AT181" s="141" t="s">
        <v>69</v>
      </c>
      <c r="AU181" s="141" t="s">
        <v>77</v>
      </c>
      <c r="AY181" s="134" t="s">
        <v>208</v>
      </c>
      <c r="BK181" s="142">
        <f>SUM(BK182:BK185)</f>
        <v>-1180</v>
      </c>
    </row>
    <row r="182" spans="1:65" s="2" customFormat="1" ht="16.5" customHeight="1">
      <c r="A182" s="29"/>
      <c r="B182" s="145"/>
      <c r="C182" s="146" t="s">
        <v>7</v>
      </c>
      <c r="D182" s="146" t="s">
        <v>211</v>
      </c>
      <c r="E182" s="147" t="s">
        <v>1376</v>
      </c>
      <c r="F182" s="148" t="s">
        <v>1377</v>
      </c>
      <c r="G182" s="149" t="s">
        <v>214</v>
      </c>
      <c r="H182" s="150">
        <v>-7.86</v>
      </c>
      <c r="I182" s="151">
        <v>150</v>
      </c>
      <c r="J182" s="151">
        <f>ROUND(I182*H182,2)</f>
        <v>-1179</v>
      </c>
      <c r="K182" s="148" t="s">
        <v>1</v>
      </c>
      <c r="L182" s="30"/>
      <c r="M182" s="152" t="s">
        <v>1</v>
      </c>
      <c r="N182" s="153" t="s">
        <v>35</v>
      </c>
      <c r="O182" s="154">
        <v>0</v>
      </c>
      <c r="P182" s="154">
        <f>O182*H182</f>
        <v>0</v>
      </c>
      <c r="Q182" s="154">
        <v>2.3000000000000001E-4</v>
      </c>
      <c r="R182" s="154">
        <f>Q182*H182</f>
        <v>-1.8078E-3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278</v>
      </c>
      <c r="AT182" s="156" t="s">
        <v>211</v>
      </c>
      <c r="AU182" s="156" t="s">
        <v>79</v>
      </c>
      <c r="AY182" s="17" t="s">
        <v>208</v>
      </c>
      <c r="BE182" s="157">
        <f>IF(N182="základní",J182,0)</f>
        <v>-1179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77</v>
      </c>
      <c r="BK182" s="157">
        <f>ROUND(I182*H182,2)</f>
        <v>-1179</v>
      </c>
      <c r="BL182" s="17" t="s">
        <v>278</v>
      </c>
      <c r="BM182" s="156" t="s">
        <v>1378</v>
      </c>
    </row>
    <row r="183" spans="1:65" s="13" customFormat="1">
      <c r="B183" s="158"/>
      <c r="D183" s="159" t="s">
        <v>218</v>
      </c>
      <c r="E183" s="160" t="s">
        <v>1</v>
      </c>
      <c r="F183" s="161" t="s">
        <v>1379</v>
      </c>
      <c r="H183" s="162">
        <v>-7.86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218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208</v>
      </c>
    </row>
    <row r="184" spans="1:65" s="14" customFormat="1">
      <c r="B184" s="166"/>
      <c r="D184" s="159" t="s">
        <v>218</v>
      </c>
      <c r="E184" s="167" t="s">
        <v>1</v>
      </c>
      <c r="F184" s="168" t="s">
        <v>1380</v>
      </c>
      <c r="H184" s="169">
        <v>-7.86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218</v>
      </c>
      <c r="AU184" s="167" t="s">
        <v>79</v>
      </c>
      <c r="AV184" s="14" t="s">
        <v>216</v>
      </c>
      <c r="AW184" s="14" t="s">
        <v>27</v>
      </c>
      <c r="AX184" s="14" t="s">
        <v>77</v>
      </c>
      <c r="AY184" s="167" t="s">
        <v>208</v>
      </c>
    </row>
    <row r="185" spans="1:65" s="2" customFormat="1" ht="16.5" customHeight="1">
      <c r="A185" s="29"/>
      <c r="B185" s="145"/>
      <c r="C185" s="146" t="s">
        <v>455</v>
      </c>
      <c r="D185" s="146" t="s">
        <v>211</v>
      </c>
      <c r="E185" s="147" t="s">
        <v>1381</v>
      </c>
      <c r="F185" s="148" t="s">
        <v>1382</v>
      </c>
      <c r="G185" s="149" t="s">
        <v>250</v>
      </c>
      <c r="H185" s="150">
        <v>-2E-3</v>
      </c>
      <c r="I185" s="151">
        <v>500</v>
      </c>
      <c r="J185" s="151">
        <f>ROUND(I185*H185,2)</f>
        <v>-1</v>
      </c>
      <c r="K185" s="148" t="s">
        <v>1</v>
      </c>
      <c r="L185" s="30"/>
      <c r="M185" s="152" t="s">
        <v>1</v>
      </c>
      <c r="N185" s="153" t="s">
        <v>35</v>
      </c>
      <c r="O185" s="154">
        <v>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278</v>
      </c>
      <c r="AT185" s="156" t="s">
        <v>211</v>
      </c>
      <c r="AU185" s="156" t="s">
        <v>79</v>
      </c>
      <c r="AY185" s="17" t="s">
        <v>208</v>
      </c>
      <c r="BE185" s="157">
        <f>IF(N185="základní",J185,0)</f>
        <v>-1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77</v>
      </c>
      <c r="BK185" s="157">
        <f>ROUND(I185*H185,2)</f>
        <v>-1</v>
      </c>
      <c r="BL185" s="17" t="s">
        <v>278</v>
      </c>
      <c r="BM185" s="156" t="s">
        <v>1383</v>
      </c>
    </row>
    <row r="186" spans="1:65" s="12" customFormat="1" ht="22.9" customHeight="1">
      <c r="B186" s="133"/>
      <c r="D186" s="134" t="s">
        <v>69</v>
      </c>
      <c r="E186" s="143" t="s">
        <v>1384</v>
      </c>
      <c r="F186" s="143" t="s">
        <v>1385</v>
      </c>
      <c r="J186" s="144">
        <f>BK186</f>
        <v>-229523.21</v>
      </c>
      <c r="L186" s="133"/>
      <c r="M186" s="137"/>
      <c r="N186" s="138"/>
      <c r="O186" s="138"/>
      <c r="P186" s="139">
        <f>SUM(P187:P223)</f>
        <v>0</v>
      </c>
      <c r="Q186" s="138"/>
      <c r="R186" s="139">
        <f>SUM(R187:R223)</f>
        <v>-1.3128933199999999</v>
      </c>
      <c r="S186" s="138"/>
      <c r="T186" s="140">
        <f>SUM(T187:T223)</f>
        <v>0</v>
      </c>
      <c r="AR186" s="134" t="s">
        <v>79</v>
      </c>
      <c r="AT186" s="141" t="s">
        <v>69</v>
      </c>
      <c r="AU186" s="141" t="s">
        <v>77</v>
      </c>
      <c r="AY186" s="134" t="s">
        <v>208</v>
      </c>
      <c r="BK186" s="142">
        <f>SUM(BK187:BK223)</f>
        <v>-229523.21</v>
      </c>
    </row>
    <row r="187" spans="1:65" s="2" customFormat="1" ht="16.5" customHeight="1">
      <c r="A187" s="29"/>
      <c r="B187" s="145"/>
      <c r="C187" s="146" t="s">
        <v>459</v>
      </c>
      <c r="D187" s="146" t="s">
        <v>211</v>
      </c>
      <c r="E187" s="147" t="s">
        <v>1386</v>
      </c>
      <c r="F187" s="148" t="s">
        <v>1387</v>
      </c>
      <c r="G187" s="149" t="s">
        <v>214</v>
      </c>
      <c r="H187" s="150">
        <v>-64.819999999999993</v>
      </c>
      <c r="I187" s="151">
        <v>40</v>
      </c>
      <c r="J187" s="151">
        <f>ROUND(I187*H187,2)</f>
        <v>-2592.8000000000002</v>
      </c>
      <c r="K187" s="148" t="s">
        <v>1</v>
      </c>
      <c r="L187" s="30"/>
      <c r="M187" s="152" t="s">
        <v>1</v>
      </c>
      <c r="N187" s="153" t="s">
        <v>35</v>
      </c>
      <c r="O187" s="154">
        <v>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278</v>
      </c>
      <c r="AT187" s="156" t="s">
        <v>211</v>
      </c>
      <c r="AU187" s="156" t="s">
        <v>79</v>
      </c>
      <c r="AY187" s="17" t="s">
        <v>208</v>
      </c>
      <c r="BE187" s="157">
        <f>IF(N187="základní",J187,0)</f>
        <v>-2592.8000000000002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77</v>
      </c>
      <c r="BK187" s="157">
        <f>ROUND(I187*H187,2)</f>
        <v>-2592.8000000000002</v>
      </c>
      <c r="BL187" s="17" t="s">
        <v>278</v>
      </c>
      <c r="BM187" s="156" t="s">
        <v>1388</v>
      </c>
    </row>
    <row r="188" spans="1:65" s="13" customFormat="1">
      <c r="B188" s="158"/>
      <c r="D188" s="159" t="s">
        <v>218</v>
      </c>
      <c r="E188" s="160" t="s">
        <v>1</v>
      </c>
      <c r="F188" s="161" t="s">
        <v>1389</v>
      </c>
      <c r="H188" s="162">
        <v>-64.819999999999993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218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208</v>
      </c>
    </row>
    <row r="189" spans="1:65" s="14" customFormat="1">
      <c r="B189" s="166"/>
      <c r="D189" s="159" t="s">
        <v>218</v>
      </c>
      <c r="E189" s="167" t="s">
        <v>1</v>
      </c>
      <c r="F189" s="168" t="s">
        <v>283</v>
      </c>
      <c r="H189" s="169">
        <v>-64.819999999999993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218</v>
      </c>
      <c r="AU189" s="167" t="s">
        <v>79</v>
      </c>
      <c r="AV189" s="14" t="s">
        <v>216</v>
      </c>
      <c r="AW189" s="14" t="s">
        <v>27</v>
      </c>
      <c r="AX189" s="14" t="s">
        <v>77</v>
      </c>
      <c r="AY189" s="167" t="s">
        <v>208</v>
      </c>
    </row>
    <row r="190" spans="1:65" s="2" customFormat="1" ht="16.5" customHeight="1">
      <c r="A190" s="29"/>
      <c r="B190" s="145"/>
      <c r="C190" s="146" t="s">
        <v>464</v>
      </c>
      <c r="D190" s="146" t="s">
        <v>211</v>
      </c>
      <c r="E190" s="147" t="s">
        <v>1390</v>
      </c>
      <c r="F190" s="148" t="s">
        <v>1391</v>
      </c>
      <c r="G190" s="149" t="s">
        <v>214</v>
      </c>
      <c r="H190" s="150">
        <v>-62.74</v>
      </c>
      <c r="I190" s="151">
        <v>50</v>
      </c>
      <c r="J190" s="151">
        <f>ROUND(I190*H190,2)</f>
        <v>-3137</v>
      </c>
      <c r="K190" s="148" t="s">
        <v>1</v>
      </c>
      <c r="L190" s="30"/>
      <c r="M190" s="152" t="s">
        <v>1</v>
      </c>
      <c r="N190" s="153" t="s">
        <v>35</v>
      </c>
      <c r="O190" s="154">
        <v>0</v>
      </c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6" t="s">
        <v>278</v>
      </c>
      <c r="AT190" s="156" t="s">
        <v>211</v>
      </c>
      <c r="AU190" s="156" t="s">
        <v>79</v>
      </c>
      <c r="AY190" s="17" t="s">
        <v>208</v>
      </c>
      <c r="BE190" s="157">
        <f>IF(N190="základní",J190,0)</f>
        <v>-3137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7" t="s">
        <v>77</v>
      </c>
      <c r="BK190" s="157">
        <f>ROUND(I190*H190,2)</f>
        <v>-3137</v>
      </c>
      <c r="BL190" s="17" t="s">
        <v>278</v>
      </c>
      <c r="BM190" s="156" t="s">
        <v>1392</v>
      </c>
    </row>
    <row r="191" spans="1:65" s="13" customFormat="1">
      <c r="B191" s="158"/>
      <c r="D191" s="159" t="s">
        <v>218</v>
      </c>
      <c r="E191" s="160" t="s">
        <v>1</v>
      </c>
      <c r="F191" s="161" t="s">
        <v>1393</v>
      </c>
      <c r="H191" s="162">
        <v>-62.74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218</v>
      </c>
      <c r="AU191" s="160" t="s">
        <v>79</v>
      </c>
      <c r="AV191" s="13" t="s">
        <v>79</v>
      </c>
      <c r="AW191" s="13" t="s">
        <v>27</v>
      </c>
      <c r="AX191" s="13" t="s">
        <v>70</v>
      </c>
      <c r="AY191" s="160" t="s">
        <v>208</v>
      </c>
    </row>
    <row r="192" spans="1:65" s="14" customFormat="1">
      <c r="B192" s="166"/>
      <c r="D192" s="159" t="s">
        <v>218</v>
      </c>
      <c r="E192" s="167" t="s">
        <v>1</v>
      </c>
      <c r="F192" s="168" t="s">
        <v>283</v>
      </c>
      <c r="H192" s="169">
        <v>-62.74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218</v>
      </c>
      <c r="AU192" s="167" t="s">
        <v>79</v>
      </c>
      <c r="AV192" s="14" t="s">
        <v>216</v>
      </c>
      <c r="AW192" s="14" t="s">
        <v>27</v>
      </c>
      <c r="AX192" s="14" t="s">
        <v>77</v>
      </c>
      <c r="AY192" s="167" t="s">
        <v>208</v>
      </c>
    </row>
    <row r="193" spans="1:65" s="2" customFormat="1" ht="16.5" customHeight="1">
      <c r="A193" s="29"/>
      <c r="B193" s="145"/>
      <c r="C193" s="146" t="s">
        <v>469</v>
      </c>
      <c r="D193" s="146" t="s">
        <v>211</v>
      </c>
      <c r="E193" s="147" t="s">
        <v>1394</v>
      </c>
      <c r="F193" s="148" t="s">
        <v>1395</v>
      </c>
      <c r="G193" s="149" t="s">
        <v>214</v>
      </c>
      <c r="H193" s="150">
        <v>-52.67</v>
      </c>
      <c r="I193" s="151">
        <v>160</v>
      </c>
      <c r="J193" s="151">
        <f>ROUND(I193*H193,2)</f>
        <v>-8427.2000000000007</v>
      </c>
      <c r="K193" s="148" t="s">
        <v>1</v>
      </c>
      <c r="L193" s="30"/>
      <c r="M193" s="152" t="s">
        <v>1</v>
      </c>
      <c r="N193" s="153" t="s">
        <v>35</v>
      </c>
      <c r="O193" s="154">
        <v>0</v>
      </c>
      <c r="P193" s="154">
        <f>O193*H193</f>
        <v>0</v>
      </c>
      <c r="Q193" s="154">
        <v>2.9999999999999997E-4</v>
      </c>
      <c r="R193" s="154">
        <f>Q193*H193</f>
        <v>-1.5800999999999999E-2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278</v>
      </c>
      <c r="AT193" s="156" t="s">
        <v>211</v>
      </c>
      <c r="AU193" s="156" t="s">
        <v>79</v>
      </c>
      <c r="AY193" s="17" t="s">
        <v>208</v>
      </c>
      <c r="BE193" s="157">
        <f>IF(N193="základní",J193,0)</f>
        <v>-8427.2000000000007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77</v>
      </c>
      <c r="BK193" s="157">
        <f>ROUND(I193*H193,2)</f>
        <v>-8427.2000000000007</v>
      </c>
      <c r="BL193" s="17" t="s">
        <v>278</v>
      </c>
      <c r="BM193" s="156" t="s">
        <v>1396</v>
      </c>
    </row>
    <row r="194" spans="1:65" s="13" customFormat="1">
      <c r="B194" s="158"/>
      <c r="D194" s="159" t="s">
        <v>218</v>
      </c>
      <c r="E194" s="160" t="s">
        <v>1</v>
      </c>
      <c r="F194" s="161" t="s">
        <v>1397</v>
      </c>
      <c r="H194" s="162">
        <v>21</v>
      </c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218</v>
      </c>
      <c r="AU194" s="160" t="s">
        <v>79</v>
      </c>
      <c r="AV194" s="13" t="s">
        <v>79</v>
      </c>
      <c r="AW194" s="13" t="s">
        <v>27</v>
      </c>
      <c r="AX194" s="13" t="s">
        <v>70</v>
      </c>
      <c r="AY194" s="160" t="s">
        <v>208</v>
      </c>
    </row>
    <row r="195" spans="1:65" s="13" customFormat="1">
      <c r="B195" s="158"/>
      <c r="D195" s="159" t="s">
        <v>218</v>
      </c>
      <c r="E195" s="160" t="s">
        <v>1</v>
      </c>
      <c r="F195" s="161" t="s">
        <v>1398</v>
      </c>
      <c r="H195" s="162">
        <v>141.46</v>
      </c>
      <c r="L195" s="158"/>
      <c r="M195" s="163"/>
      <c r="N195" s="164"/>
      <c r="O195" s="164"/>
      <c r="P195" s="164"/>
      <c r="Q195" s="164"/>
      <c r="R195" s="164"/>
      <c r="S195" s="164"/>
      <c r="T195" s="165"/>
      <c r="AT195" s="160" t="s">
        <v>218</v>
      </c>
      <c r="AU195" s="160" t="s">
        <v>79</v>
      </c>
      <c r="AV195" s="13" t="s">
        <v>79</v>
      </c>
      <c r="AW195" s="13" t="s">
        <v>27</v>
      </c>
      <c r="AX195" s="13" t="s">
        <v>70</v>
      </c>
      <c r="AY195" s="160" t="s">
        <v>208</v>
      </c>
    </row>
    <row r="196" spans="1:65" s="13" customFormat="1">
      <c r="B196" s="158"/>
      <c r="D196" s="159" t="s">
        <v>218</v>
      </c>
      <c r="E196" s="160" t="s">
        <v>1</v>
      </c>
      <c r="F196" s="161" t="s">
        <v>1399</v>
      </c>
      <c r="H196" s="162">
        <v>120.41</v>
      </c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218</v>
      </c>
      <c r="AU196" s="160" t="s">
        <v>79</v>
      </c>
      <c r="AV196" s="13" t="s">
        <v>79</v>
      </c>
      <c r="AW196" s="13" t="s">
        <v>27</v>
      </c>
      <c r="AX196" s="13" t="s">
        <v>70</v>
      </c>
      <c r="AY196" s="160" t="s">
        <v>208</v>
      </c>
    </row>
    <row r="197" spans="1:65" s="14" customFormat="1">
      <c r="B197" s="166"/>
      <c r="D197" s="159" t="s">
        <v>218</v>
      </c>
      <c r="E197" s="167" t="s">
        <v>1</v>
      </c>
      <c r="F197" s="168" t="s">
        <v>283</v>
      </c>
      <c r="H197" s="169">
        <v>282.87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218</v>
      </c>
      <c r="AU197" s="167" t="s">
        <v>79</v>
      </c>
      <c r="AV197" s="14" t="s">
        <v>216</v>
      </c>
      <c r="AW197" s="14" t="s">
        <v>27</v>
      </c>
      <c r="AX197" s="14" t="s">
        <v>70</v>
      </c>
      <c r="AY197" s="167" t="s">
        <v>208</v>
      </c>
    </row>
    <row r="198" spans="1:65" s="13" customFormat="1">
      <c r="B198" s="158"/>
      <c r="D198" s="159" t="s">
        <v>218</v>
      </c>
      <c r="E198" s="160" t="s">
        <v>1</v>
      </c>
      <c r="F198" s="161" t="s">
        <v>1400</v>
      </c>
      <c r="H198" s="162">
        <v>-282.87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218</v>
      </c>
      <c r="AU198" s="160" t="s">
        <v>79</v>
      </c>
      <c r="AV198" s="13" t="s">
        <v>79</v>
      </c>
      <c r="AW198" s="13" t="s">
        <v>27</v>
      </c>
      <c r="AX198" s="13" t="s">
        <v>70</v>
      </c>
      <c r="AY198" s="160" t="s">
        <v>208</v>
      </c>
    </row>
    <row r="199" spans="1:65" s="15" customFormat="1">
      <c r="B199" s="185"/>
      <c r="D199" s="159" t="s">
        <v>218</v>
      </c>
      <c r="E199" s="186" t="s">
        <v>1</v>
      </c>
      <c r="F199" s="187" t="s">
        <v>1156</v>
      </c>
      <c r="H199" s="188">
        <v>-282.87</v>
      </c>
      <c r="L199" s="185"/>
      <c r="M199" s="189"/>
      <c r="N199" s="190"/>
      <c r="O199" s="190"/>
      <c r="P199" s="190"/>
      <c r="Q199" s="190"/>
      <c r="R199" s="190"/>
      <c r="S199" s="190"/>
      <c r="T199" s="191"/>
      <c r="AT199" s="186" t="s">
        <v>218</v>
      </c>
      <c r="AU199" s="186" t="s">
        <v>79</v>
      </c>
      <c r="AV199" s="15" t="s">
        <v>226</v>
      </c>
      <c r="AW199" s="15" t="s">
        <v>27</v>
      </c>
      <c r="AX199" s="15" t="s">
        <v>70</v>
      </c>
      <c r="AY199" s="186" t="s">
        <v>208</v>
      </c>
    </row>
    <row r="200" spans="1:65" s="13" customFormat="1">
      <c r="B200" s="158"/>
      <c r="D200" s="159" t="s">
        <v>218</v>
      </c>
      <c r="E200" s="160" t="s">
        <v>1</v>
      </c>
      <c r="F200" s="161" t="s">
        <v>1401</v>
      </c>
      <c r="H200" s="162">
        <v>65.213999999999999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218</v>
      </c>
      <c r="AU200" s="160" t="s">
        <v>79</v>
      </c>
      <c r="AV200" s="13" t="s">
        <v>79</v>
      </c>
      <c r="AW200" s="13" t="s">
        <v>27</v>
      </c>
      <c r="AX200" s="13" t="s">
        <v>70</v>
      </c>
      <c r="AY200" s="160" t="s">
        <v>208</v>
      </c>
    </row>
    <row r="201" spans="1:65" s="13" customFormat="1">
      <c r="B201" s="158"/>
      <c r="D201" s="159" t="s">
        <v>218</v>
      </c>
      <c r="E201" s="160" t="s">
        <v>1</v>
      </c>
      <c r="F201" s="161" t="s">
        <v>1402</v>
      </c>
      <c r="H201" s="162">
        <v>11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218</v>
      </c>
      <c r="AU201" s="160" t="s">
        <v>79</v>
      </c>
      <c r="AV201" s="13" t="s">
        <v>79</v>
      </c>
      <c r="AW201" s="13" t="s">
        <v>27</v>
      </c>
      <c r="AX201" s="13" t="s">
        <v>70</v>
      </c>
      <c r="AY201" s="160" t="s">
        <v>208</v>
      </c>
    </row>
    <row r="202" spans="1:65" s="13" customFormat="1">
      <c r="B202" s="158"/>
      <c r="D202" s="159" t="s">
        <v>218</v>
      </c>
      <c r="E202" s="160" t="s">
        <v>1</v>
      </c>
      <c r="F202" s="161" t="s">
        <v>1403</v>
      </c>
      <c r="H202" s="162">
        <v>142.31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218</v>
      </c>
      <c r="AU202" s="160" t="s">
        <v>79</v>
      </c>
      <c r="AV202" s="13" t="s">
        <v>79</v>
      </c>
      <c r="AW202" s="13" t="s">
        <v>27</v>
      </c>
      <c r="AX202" s="13" t="s">
        <v>70</v>
      </c>
      <c r="AY202" s="160" t="s">
        <v>208</v>
      </c>
    </row>
    <row r="203" spans="1:65" s="13" customFormat="1">
      <c r="B203" s="158"/>
      <c r="D203" s="159" t="s">
        <v>218</v>
      </c>
      <c r="E203" s="160" t="s">
        <v>1</v>
      </c>
      <c r="F203" s="161" t="s">
        <v>1404</v>
      </c>
      <c r="H203" s="162">
        <v>11.676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218</v>
      </c>
      <c r="AU203" s="160" t="s">
        <v>79</v>
      </c>
      <c r="AV203" s="13" t="s">
        <v>79</v>
      </c>
      <c r="AW203" s="13" t="s">
        <v>27</v>
      </c>
      <c r="AX203" s="13" t="s">
        <v>70</v>
      </c>
      <c r="AY203" s="160" t="s">
        <v>208</v>
      </c>
    </row>
    <row r="204" spans="1:65" s="15" customFormat="1">
      <c r="B204" s="185"/>
      <c r="D204" s="159" t="s">
        <v>218</v>
      </c>
      <c r="E204" s="186" t="s">
        <v>1</v>
      </c>
      <c r="F204" s="187" t="s">
        <v>1156</v>
      </c>
      <c r="H204" s="188">
        <v>230.2</v>
      </c>
      <c r="L204" s="185"/>
      <c r="M204" s="189"/>
      <c r="N204" s="190"/>
      <c r="O204" s="190"/>
      <c r="P204" s="190"/>
      <c r="Q204" s="190"/>
      <c r="R204" s="190"/>
      <c r="S204" s="190"/>
      <c r="T204" s="191"/>
      <c r="AT204" s="186" t="s">
        <v>218</v>
      </c>
      <c r="AU204" s="186" t="s">
        <v>79</v>
      </c>
      <c r="AV204" s="15" t="s">
        <v>226</v>
      </c>
      <c r="AW204" s="15" t="s">
        <v>27</v>
      </c>
      <c r="AX204" s="15" t="s">
        <v>70</v>
      </c>
      <c r="AY204" s="186" t="s">
        <v>208</v>
      </c>
    </row>
    <row r="205" spans="1:65" s="14" customFormat="1">
      <c r="B205" s="166"/>
      <c r="D205" s="159" t="s">
        <v>218</v>
      </c>
      <c r="E205" s="167" t="s">
        <v>1</v>
      </c>
      <c r="F205" s="168" t="s">
        <v>283</v>
      </c>
      <c r="H205" s="169">
        <v>-52.67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218</v>
      </c>
      <c r="AU205" s="167" t="s">
        <v>79</v>
      </c>
      <c r="AV205" s="14" t="s">
        <v>216</v>
      </c>
      <c r="AW205" s="14" t="s">
        <v>27</v>
      </c>
      <c r="AX205" s="14" t="s">
        <v>77</v>
      </c>
      <c r="AY205" s="167" t="s">
        <v>208</v>
      </c>
    </row>
    <row r="206" spans="1:65" s="2" customFormat="1" ht="21.75" customHeight="1">
      <c r="A206" s="29"/>
      <c r="B206" s="145"/>
      <c r="C206" s="176" t="s">
        <v>470</v>
      </c>
      <c r="D206" s="176" t="s">
        <v>328</v>
      </c>
      <c r="E206" s="177" t="s">
        <v>1405</v>
      </c>
      <c r="F206" s="178" t="s">
        <v>1406</v>
      </c>
      <c r="G206" s="179" t="s">
        <v>214</v>
      </c>
      <c r="H206" s="180">
        <v>-311.15699999999998</v>
      </c>
      <c r="I206" s="181">
        <v>650</v>
      </c>
      <c r="J206" s="181">
        <f>ROUND(I206*H206,2)</f>
        <v>-202252.05</v>
      </c>
      <c r="K206" s="178" t="s">
        <v>1</v>
      </c>
      <c r="L206" s="182"/>
      <c r="M206" s="183" t="s">
        <v>1</v>
      </c>
      <c r="N206" s="184" t="s">
        <v>35</v>
      </c>
      <c r="O206" s="154">
        <v>0</v>
      </c>
      <c r="P206" s="154">
        <f>O206*H206</f>
        <v>0</v>
      </c>
      <c r="Q206" s="154">
        <v>4.0800000000000003E-3</v>
      </c>
      <c r="R206" s="154">
        <f>Q206*H206</f>
        <v>-1.2695205599999999</v>
      </c>
      <c r="S206" s="154">
        <v>0</v>
      </c>
      <c r="T206" s="15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6" t="s">
        <v>332</v>
      </c>
      <c r="AT206" s="156" t="s">
        <v>328</v>
      </c>
      <c r="AU206" s="156" t="s">
        <v>79</v>
      </c>
      <c r="AY206" s="17" t="s">
        <v>208</v>
      </c>
      <c r="BE206" s="157">
        <f>IF(N206="základní",J206,0)</f>
        <v>-202252.05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7" t="s">
        <v>77</v>
      </c>
      <c r="BK206" s="157">
        <f>ROUND(I206*H206,2)</f>
        <v>-202252.05</v>
      </c>
      <c r="BL206" s="17" t="s">
        <v>278</v>
      </c>
      <c r="BM206" s="156" t="s">
        <v>1407</v>
      </c>
    </row>
    <row r="207" spans="1:65" s="13" customFormat="1">
      <c r="B207" s="158"/>
      <c r="D207" s="159" t="s">
        <v>218</v>
      </c>
      <c r="E207" s="160" t="s">
        <v>1</v>
      </c>
      <c r="F207" s="161" t="s">
        <v>1408</v>
      </c>
      <c r="H207" s="162">
        <v>-311.15699999999998</v>
      </c>
      <c r="L207" s="158"/>
      <c r="M207" s="163"/>
      <c r="N207" s="164"/>
      <c r="O207" s="164"/>
      <c r="P207" s="164"/>
      <c r="Q207" s="164"/>
      <c r="R207" s="164"/>
      <c r="S207" s="164"/>
      <c r="T207" s="165"/>
      <c r="AT207" s="160" t="s">
        <v>218</v>
      </c>
      <c r="AU207" s="160" t="s">
        <v>79</v>
      </c>
      <c r="AV207" s="13" t="s">
        <v>79</v>
      </c>
      <c r="AW207" s="13" t="s">
        <v>27</v>
      </c>
      <c r="AX207" s="13" t="s">
        <v>77</v>
      </c>
      <c r="AY207" s="160" t="s">
        <v>208</v>
      </c>
    </row>
    <row r="208" spans="1:65" s="2" customFormat="1" ht="16.5" customHeight="1">
      <c r="A208" s="29"/>
      <c r="B208" s="145"/>
      <c r="C208" s="146" t="s">
        <v>473</v>
      </c>
      <c r="D208" s="146" t="s">
        <v>211</v>
      </c>
      <c r="E208" s="147" t="s">
        <v>1409</v>
      </c>
      <c r="F208" s="148" t="s">
        <v>1410</v>
      </c>
      <c r="G208" s="149" t="s">
        <v>287</v>
      </c>
      <c r="H208" s="150">
        <v>-64.42</v>
      </c>
      <c r="I208" s="151">
        <v>85</v>
      </c>
      <c r="J208" s="151">
        <f>ROUND(I208*H208,2)</f>
        <v>-5475.7</v>
      </c>
      <c r="K208" s="148" t="s">
        <v>1</v>
      </c>
      <c r="L208" s="30"/>
      <c r="M208" s="152" t="s">
        <v>1</v>
      </c>
      <c r="N208" s="153" t="s">
        <v>35</v>
      </c>
      <c r="O208" s="154">
        <v>0</v>
      </c>
      <c r="P208" s="154">
        <f>O208*H208</f>
        <v>0</v>
      </c>
      <c r="Q208" s="154">
        <v>1.0000000000000001E-5</v>
      </c>
      <c r="R208" s="154">
        <f>Q208*H208</f>
        <v>-6.4420000000000005E-4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278</v>
      </c>
      <c r="AT208" s="156" t="s">
        <v>211</v>
      </c>
      <c r="AU208" s="156" t="s">
        <v>79</v>
      </c>
      <c r="AY208" s="17" t="s">
        <v>208</v>
      </c>
      <c r="BE208" s="157">
        <f>IF(N208="základní",J208,0)</f>
        <v>-5475.7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77</v>
      </c>
      <c r="BK208" s="157">
        <f>ROUND(I208*H208,2)</f>
        <v>-5475.7</v>
      </c>
      <c r="BL208" s="17" t="s">
        <v>278</v>
      </c>
      <c r="BM208" s="156" t="s">
        <v>1411</v>
      </c>
    </row>
    <row r="209" spans="1:65" s="13" customFormat="1">
      <c r="B209" s="158"/>
      <c r="D209" s="159" t="s">
        <v>218</v>
      </c>
      <c r="E209" s="160" t="s">
        <v>1</v>
      </c>
      <c r="F209" s="161" t="s">
        <v>1412</v>
      </c>
      <c r="H209" s="162">
        <v>30.42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218</v>
      </c>
      <c r="AU209" s="160" t="s">
        <v>79</v>
      </c>
      <c r="AV209" s="13" t="s">
        <v>79</v>
      </c>
      <c r="AW209" s="13" t="s">
        <v>27</v>
      </c>
      <c r="AX209" s="13" t="s">
        <v>70</v>
      </c>
      <c r="AY209" s="160" t="s">
        <v>208</v>
      </c>
    </row>
    <row r="210" spans="1:65" s="13" customFormat="1">
      <c r="B210" s="158"/>
      <c r="D210" s="159" t="s">
        <v>218</v>
      </c>
      <c r="E210" s="160" t="s">
        <v>1</v>
      </c>
      <c r="F210" s="161" t="s">
        <v>1413</v>
      </c>
      <c r="H210" s="162">
        <v>126.72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218</v>
      </c>
      <c r="AU210" s="160" t="s">
        <v>79</v>
      </c>
      <c r="AV210" s="13" t="s">
        <v>79</v>
      </c>
      <c r="AW210" s="13" t="s">
        <v>27</v>
      </c>
      <c r="AX210" s="13" t="s">
        <v>70</v>
      </c>
      <c r="AY210" s="160" t="s">
        <v>208</v>
      </c>
    </row>
    <row r="211" spans="1:65" s="13" customFormat="1">
      <c r="B211" s="158"/>
      <c r="D211" s="159" t="s">
        <v>218</v>
      </c>
      <c r="E211" s="160" t="s">
        <v>1</v>
      </c>
      <c r="F211" s="161" t="s">
        <v>1414</v>
      </c>
      <c r="H211" s="162">
        <v>102.53</v>
      </c>
      <c r="L211" s="158"/>
      <c r="M211" s="163"/>
      <c r="N211" s="164"/>
      <c r="O211" s="164"/>
      <c r="P211" s="164"/>
      <c r="Q211" s="164"/>
      <c r="R211" s="164"/>
      <c r="S211" s="164"/>
      <c r="T211" s="165"/>
      <c r="AT211" s="160" t="s">
        <v>218</v>
      </c>
      <c r="AU211" s="160" t="s">
        <v>79</v>
      </c>
      <c r="AV211" s="13" t="s">
        <v>79</v>
      </c>
      <c r="AW211" s="13" t="s">
        <v>27</v>
      </c>
      <c r="AX211" s="13" t="s">
        <v>70</v>
      </c>
      <c r="AY211" s="160" t="s">
        <v>208</v>
      </c>
    </row>
    <row r="212" spans="1:65" s="14" customFormat="1">
      <c r="B212" s="166"/>
      <c r="D212" s="159" t="s">
        <v>218</v>
      </c>
      <c r="E212" s="167" t="s">
        <v>1</v>
      </c>
      <c r="F212" s="168" t="s">
        <v>283</v>
      </c>
      <c r="H212" s="169">
        <v>259.67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218</v>
      </c>
      <c r="AU212" s="167" t="s">
        <v>79</v>
      </c>
      <c r="AV212" s="14" t="s">
        <v>216</v>
      </c>
      <c r="AW212" s="14" t="s">
        <v>27</v>
      </c>
      <c r="AX212" s="14" t="s">
        <v>70</v>
      </c>
      <c r="AY212" s="167" t="s">
        <v>208</v>
      </c>
    </row>
    <row r="213" spans="1:65" s="13" customFormat="1">
      <c r="B213" s="158"/>
      <c r="D213" s="159" t="s">
        <v>218</v>
      </c>
      <c r="E213" s="160" t="s">
        <v>1</v>
      </c>
      <c r="F213" s="161" t="s">
        <v>1415</v>
      </c>
      <c r="H213" s="162">
        <v>-259.67</v>
      </c>
      <c r="L213" s="158"/>
      <c r="M213" s="163"/>
      <c r="N213" s="164"/>
      <c r="O213" s="164"/>
      <c r="P213" s="164"/>
      <c r="Q213" s="164"/>
      <c r="R213" s="164"/>
      <c r="S213" s="164"/>
      <c r="T213" s="165"/>
      <c r="AT213" s="160" t="s">
        <v>218</v>
      </c>
      <c r="AU213" s="160" t="s">
        <v>79</v>
      </c>
      <c r="AV213" s="13" t="s">
        <v>79</v>
      </c>
      <c r="AW213" s="13" t="s">
        <v>27</v>
      </c>
      <c r="AX213" s="13" t="s">
        <v>70</v>
      </c>
      <c r="AY213" s="160" t="s">
        <v>208</v>
      </c>
    </row>
    <row r="214" spans="1:65" s="15" customFormat="1">
      <c r="B214" s="185"/>
      <c r="D214" s="159" t="s">
        <v>218</v>
      </c>
      <c r="E214" s="186" t="s">
        <v>1</v>
      </c>
      <c r="F214" s="187" t="s">
        <v>1156</v>
      </c>
      <c r="H214" s="188">
        <v>-259.67</v>
      </c>
      <c r="L214" s="185"/>
      <c r="M214" s="189"/>
      <c r="N214" s="190"/>
      <c r="O214" s="190"/>
      <c r="P214" s="190"/>
      <c r="Q214" s="190"/>
      <c r="R214" s="190"/>
      <c r="S214" s="190"/>
      <c r="T214" s="191"/>
      <c r="AT214" s="186" t="s">
        <v>218</v>
      </c>
      <c r="AU214" s="186" t="s">
        <v>79</v>
      </c>
      <c r="AV214" s="15" t="s">
        <v>226</v>
      </c>
      <c r="AW214" s="15" t="s">
        <v>27</v>
      </c>
      <c r="AX214" s="15" t="s">
        <v>70</v>
      </c>
      <c r="AY214" s="186" t="s">
        <v>208</v>
      </c>
    </row>
    <row r="215" spans="1:65" s="13" customFormat="1">
      <c r="B215" s="158"/>
      <c r="D215" s="159" t="s">
        <v>218</v>
      </c>
      <c r="E215" s="160" t="s">
        <v>1</v>
      </c>
      <c r="F215" s="161" t="s">
        <v>1416</v>
      </c>
      <c r="H215" s="162">
        <v>67.94</v>
      </c>
      <c r="L215" s="158"/>
      <c r="M215" s="163"/>
      <c r="N215" s="164"/>
      <c r="O215" s="164"/>
      <c r="P215" s="164"/>
      <c r="Q215" s="164"/>
      <c r="R215" s="164"/>
      <c r="S215" s="164"/>
      <c r="T215" s="165"/>
      <c r="AT215" s="160" t="s">
        <v>218</v>
      </c>
      <c r="AU215" s="160" t="s">
        <v>79</v>
      </c>
      <c r="AV215" s="13" t="s">
        <v>79</v>
      </c>
      <c r="AW215" s="13" t="s">
        <v>27</v>
      </c>
      <c r="AX215" s="13" t="s">
        <v>70</v>
      </c>
      <c r="AY215" s="160" t="s">
        <v>208</v>
      </c>
    </row>
    <row r="216" spans="1:65" s="13" customFormat="1">
      <c r="B216" s="158"/>
      <c r="D216" s="159" t="s">
        <v>218</v>
      </c>
      <c r="E216" s="160" t="s">
        <v>1</v>
      </c>
      <c r="F216" s="161" t="s">
        <v>1417</v>
      </c>
      <c r="H216" s="162">
        <v>16.88</v>
      </c>
      <c r="L216" s="158"/>
      <c r="M216" s="163"/>
      <c r="N216" s="164"/>
      <c r="O216" s="164"/>
      <c r="P216" s="164"/>
      <c r="Q216" s="164"/>
      <c r="R216" s="164"/>
      <c r="S216" s="164"/>
      <c r="T216" s="165"/>
      <c r="AT216" s="160" t="s">
        <v>218</v>
      </c>
      <c r="AU216" s="160" t="s">
        <v>79</v>
      </c>
      <c r="AV216" s="13" t="s">
        <v>79</v>
      </c>
      <c r="AW216" s="13" t="s">
        <v>27</v>
      </c>
      <c r="AX216" s="13" t="s">
        <v>70</v>
      </c>
      <c r="AY216" s="160" t="s">
        <v>208</v>
      </c>
    </row>
    <row r="217" spans="1:65" s="13" customFormat="1" ht="22.5">
      <c r="B217" s="158"/>
      <c r="D217" s="159" t="s">
        <v>218</v>
      </c>
      <c r="E217" s="160" t="s">
        <v>1</v>
      </c>
      <c r="F217" s="161" t="s">
        <v>1418</v>
      </c>
      <c r="H217" s="162">
        <v>110.43</v>
      </c>
      <c r="L217" s="158"/>
      <c r="M217" s="163"/>
      <c r="N217" s="164"/>
      <c r="O217" s="164"/>
      <c r="P217" s="164"/>
      <c r="Q217" s="164"/>
      <c r="R217" s="164"/>
      <c r="S217" s="164"/>
      <c r="T217" s="165"/>
      <c r="AT217" s="160" t="s">
        <v>218</v>
      </c>
      <c r="AU217" s="160" t="s">
        <v>79</v>
      </c>
      <c r="AV217" s="13" t="s">
        <v>79</v>
      </c>
      <c r="AW217" s="13" t="s">
        <v>27</v>
      </c>
      <c r="AX217" s="13" t="s">
        <v>70</v>
      </c>
      <c r="AY217" s="160" t="s">
        <v>208</v>
      </c>
    </row>
    <row r="218" spans="1:65" s="15" customFormat="1">
      <c r="B218" s="185"/>
      <c r="D218" s="159" t="s">
        <v>218</v>
      </c>
      <c r="E218" s="186" t="s">
        <v>1</v>
      </c>
      <c r="F218" s="187" t="s">
        <v>1156</v>
      </c>
      <c r="H218" s="188">
        <v>195.25</v>
      </c>
      <c r="L218" s="185"/>
      <c r="M218" s="189"/>
      <c r="N218" s="190"/>
      <c r="O218" s="190"/>
      <c r="P218" s="190"/>
      <c r="Q218" s="190"/>
      <c r="R218" s="190"/>
      <c r="S218" s="190"/>
      <c r="T218" s="191"/>
      <c r="AT218" s="186" t="s">
        <v>218</v>
      </c>
      <c r="AU218" s="186" t="s">
        <v>79</v>
      </c>
      <c r="AV218" s="15" t="s">
        <v>226</v>
      </c>
      <c r="AW218" s="15" t="s">
        <v>27</v>
      </c>
      <c r="AX218" s="15" t="s">
        <v>70</v>
      </c>
      <c r="AY218" s="186" t="s">
        <v>208</v>
      </c>
    </row>
    <row r="219" spans="1:65" s="14" customFormat="1">
      <c r="B219" s="166"/>
      <c r="D219" s="159" t="s">
        <v>218</v>
      </c>
      <c r="E219" s="167" t="s">
        <v>1</v>
      </c>
      <c r="F219" s="168" t="s">
        <v>283</v>
      </c>
      <c r="H219" s="169">
        <v>-64.42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218</v>
      </c>
      <c r="AU219" s="167" t="s">
        <v>79</v>
      </c>
      <c r="AV219" s="14" t="s">
        <v>216</v>
      </c>
      <c r="AW219" s="14" t="s">
        <v>27</v>
      </c>
      <c r="AX219" s="14" t="s">
        <v>77</v>
      </c>
      <c r="AY219" s="167" t="s">
        <v>208</v>
      </c>
    </row>
    <row r="220" spans="1:65" s="2" customFormat="1" ht="16.5" customHeight="1">
      <c r="A220" s="29"/>
      <c r="B220" s="145"/>
      <c r="C220" s="176" t="s">
        <v>478</v>
      </c>
      <c r="D220" s="176" t="s">
        <v>328</v>
      </c>
      <c r="E220" s="177" t="s">
        <v>1419</v>
      </c>
      <c r="F220" s="178" t="s">
        <v>1420</v>
      </c>
      <c r="G220" s="179" t="s">
        <v>287</v>
      </c>
      <c r="H220" s="180">
        <v>-70.861999999999995</v>
      </c>
      <c r="I220" s="181">
        <v>80</v>
      </c>
      <c r="J220" s="181">
        <f>ROUND(I220*H220,2)</f>
        <v>-5668.96</v>
      </c>
      <c r="K220" s="178" t="s">
        <v>1</v>
      </c>
      <c r="L220" s="182"/>
      <c r="M220" s="183" t="s">
        <v>1</v>
      </c>
      <c r="N220" s="184" t="s">
        <v>35</v>
      </c>
      <c r="O220" s="154">
        <v>0</v>
      </c>
      <c r="P220" s="154">
        <f>O220*H220</f>
        <v>0</v>
      </c>
      <c r="Q220" s="154">
        <v>3.8000000000000002E-4</v>
      </c>
      <c r="R220" s="154">
        <f>Q220*H220</f>
        <v>-2.692756E-2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332</v>
      </c>
      <c r="AT220" s="156" t="s">
        <v>328</v>
      </c>
      <c r="AU220" s="156" t="s">
        <v>79</v>
      </c>
      <c r="AY220" s="17" t="s">
        <v>208</v>
      </c>
      <c r="BE220" s="157">
        <f>IF(N220="základní",J220,0)</f>
        <v>-5668.96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77</v>
      </c>
      <c r="BK220" s="157">
        <f>ROUND(I220*H220,2)</f>
        <v>-5668.96</v>
      </c>
      <c r="BL220" s="17" t="s">
        <v>278</v>
      </c>
      <c r="BM220" s="156" t="s">
        <v>1421</v>
      </c>
    </row>
    <row r="221" spans="1:65" s="13" customFormat="1">
      <c r="B221" s="158"/>
      <c r="D221" s="159" t="s">
        <v>218</v>
      </c>
      <c r="E221" s="160" t="s">
        <v>1</v>
      </c>
      <c r="F221" s="161" t="s">
        <v>1422</v>
      </c>
      <c r="H221" s="162">
        <v>-70.861999999999995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218</v>
      </c>
      <c r="AU221" s="160" t="s">
        <v>79</v>
      </c>
      <c r="AV221" s="13" t="s">
        <v>79</v>
      </c>
      <c r="AW221" s="13" t="s">
        <v>27</v>
      </c>
      <c r="AX221" s="13" t="s">
        <v>77</v>
      </c>
      <c r="AY221" s="160" t="s">
        <v>208</v>
      </c>
    </row>
    <row r="222" spans="1:65" s="2" customFormat="1" ht="16.5" customHeight="1">
      <c r="A222" s="29"/>
      <c r="B222" s="145"/>
      <c r="C222" s="146" t="s">
        <v>601</v>
      </c>
      <c r="D222" s="146" t="s">
        <v>211</v>
      </c>
      <c r="E222" s="147" t="s">
        <v>1423</v>
      </c>
      <c r="F222" s="148" t="s">
        <v>1424</v>
      </c>
      <c r="G222" s="149" t="s">
        <v>250</v>
      </c>
      <c r="H222" s="150">
        <v>-1.3129999999999999</v>
      </c>
      <c r="I222" s="151">
        <v>1000</v>
      </c>
      <c r="J222" s="151">
        <f>ROUND(I222*H222,2)</f>
        <v>-1313</v>
      </c>
      <c r="K222" s="148" t="s">
        <v>1</v>
      </c>
      <c r="L222" s="30"/>
      <c r="M222" s="152" t="s">
        <v>1</v>
      </c>
      <c r="N222" s="153" t="s">
        <v>35</v>
      </c>
      <c r="O222" s="154">
        <v>0</v>
      </c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278</v>
      </c>
      <c r="AT222" s="156" t="s">
        <v>211</v>
      </c>
      <c r="AU222" s="156" t="s">
        <v>79</v>
      </c>
      <c r="AY222" s="17" t="s">
        <v>208</v>
      </c>
      <c r="BE222" s="157">
        <f>IF(N222="základní",J222,0)</f>
        <v>-1313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77</v>
      </c>
      <c r="BK222" s="157">
        <f>ROUND(I222*H222,2)</f>
        <v>-1313</v>
      </c>
      <c r="BL222" s="17" t="s">
        <v>278</v>
      </c>
      <c r="BM222" s="156" t="s">
        <v>1425</v>
      </c>
    </row>
    <row r="223" spans="1:65" s="2" customFormat="1" ht="16.5" customHeight="1">
      <c r="A223" s="29"/>
      <c r="B223" s="145"/>
      <c r="C223" s="146" t="s">
        <v>692</v>
      </c>
      <c r="D223" s="146" t="s">
        <v>211</v>
      </c>
      <c r="E223" s="147" t="s">
        <v>1426</v>
      </c>
      <c r="F223" s="148" t="s">
        <v>1427</v>
      </c>
      <c r="G223" s="149" t="s">
        <v>250</v>
      </c>
      <c r="H223" s="150">
        <v>-1.3129999999999999</v>
      </c>
      <c r="I223" s="151">
        <v>500</v>
      </c>
      <c r="J223" s="151">
        <f>ROUND(I223*H223,2)</f>
        <v>-656.5</v>
      </c>
      <c r="K223" s="148" t="s">
        <v>1</v>
      </c>
      <c r="L223" s="30"/>
      <c r="M223" s="152" t="s">
        <v>1</v>
      </c>
      <c r="N223" s="153" t="s">
        <v>35</v>
      </c>
      <c r="O223" s="154">
        <v>0</v>
      </c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278</v>
      </c>
      <c r="AT223" s="156" t="s">
        <v>211</v>
      </c>
      <c r="AU223" s="156" t="s">
        <v>79</v>
      </c>
      <c r="AY223" s="17" t="s">
        <v>208</v>
      </c>
      <c r="BE223" s="157">
        <f>IF(N223="základní",J223,0)</f>
        <v>-656.5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77</v>
      </c>
      <c r="BK223" s="157">
        <f>ROUND(I223*H223,2)</f>
        <v>-656.5</v>
      </c>
      <c r="BL223" s="17" t="s">
        <v>278</v>
      </c>
      <c r="BM223" s="156" t="s">
        <v>1428</v>
      </c>
    </row>
    <row r="224" spans="1:65" s="12" customFormat="1" ht="22.9" customHeight="1">
      <c r="B224" s="133"/>
      <c r="D224" s="134" t="s">
        <v>69</v>
      </c>
      <c r="E224" s="143" t="s">
        <v>1429</v>
      </c>
      <c r="F224" s="143" t="s">
        <v>1430</v>
      </c>
      <c r="J224" s="144">
        <f>BK224</f>
        <v>-69074.2</v>
      </c>
      <c r="L224" s="133"/>
      <c r="M224" s="137"/>
      <c r="N224" s="138"/>
      <c r="O224" s="138"/>
      <c r="P224" s="139">
        <f>SUM(P225:P231)</f>
        <v>0</v>
      </c>
      <c r="Q224" s="138"/>
      <c r="R224" s="139">
        <f>SUM(R225:R231)</f>
        <v>-7.0889279999999999E-2</v>
      </c>
      <c r="S224" s="138"/>
      <c r="T224" s="140">
        <f>SUM(T225:T231)</f>
        <v>0</v>
      </c>
      <c r="AR224" s="134" t="s">
        <v>79</v>
      </c>
      <c r="AT224" s="141" t="s">
        <v>69</v>
      </c>
      <c r="AU224" s="141" t="s">
        <v>77</v>
      </c>
      <c r="AY224" s="134" t="s">
        <v>208</v>
      </c>
      <c r="BK224" s="142">
        <f>SUM(BK225:BK231)</f>
        <v>-69074.2</v>
      </c>
    </row>
    <row r="225" spans="1:65" s="2" customFormat="1" ht="16.5" customHeight="1">
      <c r="A225" s="29"/>
      <c r="B225" s="145"/>
      <c r="C225" s="146" t="s">
        <v>697</v>
      </c>
      <c r="D225" s="146" t="s">
        <v>211</v>
      </c>
      <c r="E225" s="147" t="s">
        <v>1431</v>
      </c>
      <c r="F225" s="148" t="s">
        <v>1432</v>
      </c>
      <c r="G225" s="149" t="s">
        <v>214</v>
      </c>
      <c r="H225" s="150">
        <v>-144.672</v>
      </c>
      <c r="I225" s="151">
        <v>260</v>
      </c>
      <c r="J225" s="151">
        <f>ROUND(I225*H225,2)</f>
        <v>-37614.720000000001</v>
      </c>
      <c r="K225" s="148" t="s">
        <v>1</v>
      </c>
      <c r="L225" s="30"/>
      <c r="M225" s="152" t="s">
        <v>1</v>
      </c>
      <c r="N225" s="153" t="s">
        <v>35</v>
      </c>
      <c r="O225" s="154">
        <v>0</v>
      </c>
      <c r="P225" s="154">
        <f>O225*H225</f>
        <v>0</v>
      </c>
      <c r="Q225" s="154">
        <v>2.4000000000000001E-4</v>
      </c>
      <c r="R225" s="154">
        <f>Q225*H225</f>
        <v>-3.472128E-2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278</v>
      </c>
      <c r="AT225" s="156" t="s">
        <v>211</v>
      </c>
      <c r="AU225" s="156" t="s">
        <v>79</v>
      </c>
      <c r="AY225" s="17" t="s">
        <v>208</v>
      </c>
      <c r="BE225" s="157">
        <f>IF(N225="základní",J225,0)</f>
        <v>-37614.720000000001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77</v>
      </c>
      <c r="BK225" s="157">
        <f>ROUND(I225*H225,2)</f>
        <v>-37614.720000000001</v>
      </c>
      <c r="BL225" s="17" t="s">
        <v>278</v>
      </c>
      <c r="BM225" s="156" t="s">
        <v>1433</v>
      </c>
    </row>
    <row r="226" spans="1:65" s="13" customFormat="1">
      <c r="B226" s="158"/>
      <c r="D226" s="159" t="s">
        <v>218</v>
      </c>
      <c r="E226" s="160" t="s">
        <v>1</v>
      </c>
      <c r="F226" s="161" t="s">
        <v>1434</v>
      </c>
      <c r="H226" s="162">
        <v>131.52000000000001</v>
      </c>
      <c r="L226" s="158"/>
      <c r="M226" s="163"/>
      <c r="N226" s="164"/>
      <c r="O226" s="164"/>
      <c r="P226" s="164"/>
      <c r="Q226" s="164"/>
      <c r="R226" s="164"/>
      <c r="S226" s="164"/>
      <c r="T226" s="165"/>
      <c r="AT226" s="160" t="s">
        <v>218</v>
      </c>
      <c r="AU226" s="160" t="s">
        <v>79</v>
      </c>
      <c r="AV226" s="13" t="s">
        <v>79</v>
      </c>
      <c r="AW226" s="13" t="s">
        <v>27</v>
      </c>
      <c r="AX226" s="13" t="s">
        <v>70</v>
      </c>
      <c r="AY226" s="160" t="s">
        <v>208</v>
      </c>
    </row>
    <row r="227" spans="1:65" s="13" customFormat="1">
      <c r="B227" s="158"/>
      <c r="D227" s="159" t="s">
        <v>218</v>
      </c>
      <c r="E227" s="160" t="s">
        <v>1</v>
      </c>
      <c r="F227" s="161" t="s">
        <v>1435</v>
      </c>
      <c r="H227" s="162">
        <v>13.151999999999999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218</v>
      </c>
      <c r="AU227" s="160" t="s">
        <v>79</v>
      </c>
      <c r="AV227" s="13" t="s">
        <v>79</v>
      </c>
      <c r="AW227" s="13" t="s">
        <v>27</v>
      </c>
      <c r="AX227" s="13" t="s">
        <v>70</v>
      </c>
      <c r="AY227" s="160" t="s">
        <v>208</v>
      </c>
    </row>
    <row r="228" spans="1:65" s="14" customFormat="1">
      <c r="B228" s="166"/>
      <c r="D228" s="159" t="s">
        <v>218</v>
      </c>
      <c r="E228" s="167" t="s">
        <v>1</v>
      </c>
      <c r="F228" s="168" t="s">
        <v>283</v>
      </c>
      <c r="H228" s="169">
        <v>144.672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218</v>
      </c>
      <c r="AU228" s="167" t="s">
        <v>79</v>
      </c>
      <c r="AV228" s="14" t="s">
        <v>216</v>
      </c>
      <c r="AW228" s="14" t="s">
        <v>27</v>
      </c>
      <c r="AX228" s="14" t="s">
        <v>77</v>
      </c>
      <c r="AY228" s="167" t="s">
        <v>208</v>
      </c>
    </row>
    <row r="229" spans="1:65" s="13" customFormat="1">
      <c r="B229" s="158"/>
      <c r="D229" s="159" t="s">
        <v>218</v>
      </c>
      <c r="F229" s="161" t="s">
        <v>1436</v>
      </c>
      <c r="H229" s="162">
        <v>-144.672</v>
      </c>
      <c r="L229" s="158"/>
      <c r="M229" s="163"/>
      <c r="N229" s="164"/>
      <c r="O229" s="164"/>
      <c r="P229" s="164"/>
      <c r="Q229" s="164"/>
      <c r="R229" s="164"/>
      <c r="S229" s="164"/>
      <c r="T229" s="165"/>
      <c r="AT229" s="160" t="s">
        <v>218</v>
      </c>
      <c r="AU229" s="160" t="s">
        <v>79</v>
      </c>
      <c r="AV229" s="13" t="s">
        <v>79</v>
      </c>
      <c r="AW229" s="13" t="s">
        <v>3</v>
      </c>
      <c r="AX229" s="13" t="s">
        <v>77</v>
      </c>
      <c r="AY229" s="160" t="s">
        <v>208</v>
      </c>
    </row>
    <row r="230" spans="1:65" s="2" customFormat="1" ht="16.5" customHeight="1">
      <c r="A230" s="29"/>
      <c r="B230" s="145"/>
      <c r="C230" s="146" t="s">
        <v>332</v>
      </c>
      <c r="D230" s="146" t="s">
        <v>211</v>
      </c>
      <c r="E230" s="147" t="s">
        <v>1437</v>
      </c>
      <c r="F230" s="148" t="s">
        <v>1438</v>
      </c>
      <c r="G230" s="149" t="s">
        <v>214</v>
      </c>
      <c r="H230" s="150">
        <v>-144.672</v>
      </c>
      <c r="I230" s="151">
        <v>215</v>
      </c>
      <c r="J230" s="151">
        <f>ROUND(I230*H230,2)</f>
        <v>-31104.48</v>
      </c>
      <c r="K230" s="148" t="s">
        <v>1</v>
      </c>
      <c r="L230" s="30"/>
      <c r="M230" s="152" t="s">
        <v>1</v>
      </c>
      <c r="N230" s="153" t="s">
        <v>35</v>
      </c>
      <c r="O230" s="154">
        <v>0</v>
      </c>
      <c r="P230" s="154">
        <f>O230*H230</f>
        <v>0</v>
      </c>
      <c r="Q230" s="154">
        <v>2.5000000000000001E-4</v>
      </c>
      <c r="R230" s="154">
        <f>Q230*H230</f>
        <v>-3.6167999999999999E-2</v>
      </c>
      <c r="S230" s="154">
        <v>0</v>
      </c>
      <c r="T230" s="15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278</v>
      </c>
      <c r="AT230" s="156" t="s">
        <v>211</v>
      </c>
      <c r="AU230" s="156" t="s">
        <v>79</v>
      </c>
      <c r="AY230" s="17" t="s">
        <v>208</v>
      </c>
      <c r="BE230" s="157">
        <f>IF(N230="základní",J230,0)</f>
        <v>-31104.48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77</v>
      </c>
      <c r="BK230" s="157">
        <f>ROUND(I230*H230,2)</f>
        <v>-31104.48</v>
      </c>
      <c r="BL230" s="17" t="s">
        <v>278</v>
      </c>
      <c r="BM230" s="156" t="s">
        <v>1439</v>
      </c>
    </row>
    <row r="231" spans="1:65" s="2" customFormat="1" ht="16.5" customHeight="1">
      <c r="A231" s="29"/>
      <c r="B231" s="145"/>
      <c r="C231" s="146" t="s">
        <v>701</v>
      </c>
      <c r="D231" s="146" t="s">
        <v>211</v>
      </c>
      <c r="E231" s="147" t="s">
        <v>1440</v>
      </c>
      <c r="F231" s="148" t="s">
        <v>1441</v>
      </c>
      <c r="G231" s="149" t="s">
        <v>250</v>
      </c>
      <c r="H231" s="150">
        <v>-7.0999999999999994E-2</v>
      </c>
      <c r="I231" s="151">
        <v>5000</v>
      </c>
      <c r="J231" s="151">
        <f>ROUND(I231*H231,2)</f>
        <v>-355</v>
      </c>
      <c r="K231" s="148" t="s">
        <v>1</v>
      </c>
      <c r="L231" s="30"/>
      <c r="M231" s="192" t="s">
        <v>1</v>
      </c>
      <c r="N231" s="193" t="s">
        <v>35</v>
      </c>
      <c r="O231" s="194">
        <v>0</v>
      </c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6" t="s">
        <v>278</v>
      </c>
      <c r="AT231" s="156" t="s">
        <v>211</v>
      </c>
      <c r="AU231" s="156" t="s">
        <v>79</v>
      </c>
      <c r="AY231" s="17" t="s">
        <v>208</v>
      </c>
      <c r="BE231" s="157">
        <f>IF(N231="základní",J231,0)</f>
        <v>-355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7" t="s">
        <v>77</v>
      </c>
      <c r="BK231" s="157">
        <f>ROUND(I231*H231,2)</f>
        <v>-355</v>
      </c>
      <c r="BL231" s="17" t="s">
        <v>278</v>
      </c>
      <c r="BM231" s="156" t="s">
        <v>1442</v>
      </c>
    </row>
    <row r="232" spans="1:65" s="2" customFormat="1" ht="6.95" customHeight="1">
      <c r="A232" s="29"/>
      <c r="B232" s="44"/>
      <c r="C232" s="45"/>
      <c r="D232" s="45"/>
      <c r="E232" s="45"/>
      <c r="F232" s="45"/>
      <c r="G232" s="45"/>
      <c r="H232" s="45"/>
      <c r="I232" s="45"/>
      <c r="J232" s="45"/>
      <c r="K232" s="45"/>
      <c r="L232" s="30"/>
      <c r="M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</row>
  </sheetData>
  <autoFilter ref="C130:K231"/>
  <mergeCells count="11">
    <mergeCell ref="E123:H123"/>
    <mergeCell ref="E7:H7"/>
    <mergeCell ref="E9:H9"/>
    <mergeCell ref="E11:H11"/>
    <mergeCell ref="E29:H29"/>
    <mergeCell ref="E85:H85"/>
    <mergeCell ref="L2:V2"/>
    <mergeCell ref="E87:H87"/>
    <mergeCell ref="E89:H89"/>
    <mergeCell ref="E119:H119"/>
    <mergeCell ref="E121:H121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5"/>
  <sheetViews>
    <sheetView showGridLines="0" topLeftCell="A94" workbookViewId="0">
      <selection activeCell="V156" sqref="V15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135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1297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1443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ROUND(J128, 2)</f>
        <v>359833.85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ROUND((SUM(BE128:BE304)),  2)</f>
        <v>359833.85</v>
      </c>
      <c r="G35" s="29"/>
      <c r="H35" s="29"/>
      <c r="I35" s="103">
        <v>0.21</v>
      </c>
      <c r="J35" s="102">
        <f>ROUND(((SUM(BE128:BE304))*I35),  2)</f>
        <v>75565.11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ROUND((SUM(BF128:BF304)),  2)</f>
        <v>0</v>
      </c>
      <c r="G36" s="29"/>
      <c r="H36" s="29"/>
      <c r="I36" s="103">
        <v>0.15</v>
      </c>
      <c r="J36" s="102">
        <f>ROUND(((SUM(BF128:BF304))*I36),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ROUND((SUM(BG128:BG304)),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ROUND((SUM(BH128:BH304)),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ROUND((SUM(BI128:BI304)),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435398.95999999996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1297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PVC, koberce, dlažby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J128</f>
        <v>359833.85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J129</f>
        <v>2938.05</v>
      </c>
      <c r="L99" s="115"/>
    </row>
    <row r="100" spans="1:47" s="10" customFormat="1" ht="19.899999999999999" customHeight="1">
      <c r="B100" s="119"/>
      <c r="D100" s="120" t="s">
        <v>1444</v>
      </c>
      <c r="E100" s="121"/>
      <c r="F100" s="121"/>
      <c r="G100" s="121"/>
      <c r="H100" s="121"/>
      <c r="I100" s="121"/>
      <c r="J100" s="122">
        <f>J130</f>
        <v>487.85999999999996</v>
      </c>
      <c r="L100" s="119"/>
    </row>
    <row r="101" spans="1:47" s="10" customFormat="1" ht="19.899999999999999" customHeight="1">
      <c r="B101" s="119"/>
      <c r="D101" s="120" t="s">
        <v>1299</v>
      </c>
      <c r="E101" s="121"/>
      <c r="F101" s="121"/>
      <c r="G101" s="121"/>
      <c r="H101" s="121"/>
      <c r="I101" s="121"/>
      <c r="J101" s="122">
        <f>J136</f>
        <v>2227.19</v>
      </c>
      <c r="L101" s="119"/>
    </row>
    <row r="102" spans="1:47" s="10" customFormat="1" ht="19.899999999999999" customHeight="1">
      <c r="B102" s="119"/>
      <c r="D102" s="120" t="s">
        <v>189</v>
      </c>
      <c r="E102" s="121"/>
      <c r="F102" s="121"/>
      <c r="G102" s="121"/>
      <c r="H102" s="121"/>
      <c r="I102" s="121"/>
      <c r="J102" s="122">
        <f>J148</f>
        <v>223</v>
      </c>
      <c r="L102" s="119"/>
    </row>
    <row r="103" spans="1:47" s="9" customFormat="1" ht="24.95" customHeight="1">
      <c r="B103" s="115"/>
      <c r="D103" s="116" t="s">
        <v>190</v>
      </c>
      <c r="E103" s="117"/>
      <c r="F103" s="117"/>
      <c r="G103" s="117"/>
      <c r="H103" s="117"/>
      <c r="I103" s="117"/>
      <c r="J103" s="118">
        <f>J150</f>
        <v>356895.8</v>
      </c>
      <c r="L103" s="115"/>
    </row>
    <row r="104" spans="1:47" s="10" customFormat="1" ht="19.899999999999999" customHeight="1">
      <c r="B104" s="119"/>
      <c r="D104" s="120" t="s">
        <v>1301</v>
      </c>
      <c r="E104" s="121"/>
      <c r="F104" s="121"/>
      <c r="G104" s="121"/>
      <c r="H104" s="121"/>
      <c r="I104" s="121"/>
      <c r="J104" s="122">
        <f>J151</f>
        <v>159054.22</v>
      </c>
      <c r="L104" s="119"/>
    </row>
    <row r="105" spans="1:47" s="10" customFormat="1" ht="19.899999999999999" customHeight="1">
      <c r="B105" s="119"/>
      <c r="D105" s="120" t="s">
        <v>1303</v>
      </c>
      <c r="E105" s="121"/>
      <c r="F105" s="121"/>
      <c r="G105" s="121"/>
      <c r="H105" s="121"/>
      <c r="I105" s="121"/>
      <c r="J105" s="122">
        <f>J220</f>
        <v>190707.87999999998</v>
      </c>
      <c r="L105" s="119"/>
    </row>
    <row r="106" spans="1:47" s="10" customFormat="1" ht="19.899999999999999" customHeight="1">
      <c r="B106" s="119"/>
      <c r="D106" s="120" t="s">
        <v>1238</v>
      </c>
      <c r="E106" s="121"/>
      <c r="F106" s="121"/>
      <c r="G106" s="121"/>
      <c r="H106" s="121"/>
      <c r="I106" s="121"/>
      <c r="J106" s="122">
        <f>J300</f>
        <v>7133.7000000000007</v>
      </c>
      <c r="L106" s="119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21" t="s">
        <v>193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42" t="str">
        <f>E7</f>
        <v>ZL2 - SO 01 - OBJEKT BEZ BYTU - Stavební úpravy a přístavba komunitního centra BÉTEL</v>
      </c>
      <c r="F116" s="244"/>
      <c r="G116" s="244"/>
      <c r="H116" s="244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20"/>
      <c r="C117" s="26" t="s">
        <v>170</v>
      </c>
      <c r="L117" s="20"/>
    </row>
    <row r="118" spans="1:63" s="2" customFormat="1" ht="16.5" customHeight="1">
      <c r="A118" s="29"/>
      <c r="B118" s="30"/>
      <c r="C118" s="29"/>
      <c r="D118" s="29"/>
      <c r="E118" s="242" t="s">
        <v>1297</v>
      </c>
      <c r="F118" s="243"/>
      <c r="G118" s="243"/>
      <c r="H118" s="243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6" t="s">
        <v>172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23" t="str">
        <f>E11</f>
        <v>Vícepráce - PVC, koberce, dlažby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6" t="s">
        <v>18</v>
      </c>
      <c r="D122" s="29"/>
      <c r="E122" s="29"/>
      <c r="F122" s="24" t="str">
        <f>F14</f>
        <v xml:space="preserve">Bezručova čp.503, Chrastava </v>
      </c>
      <c r="G122" s="29"/>
      <c r="H122" s="29"/>
      <c r="I122" s="26" t="s">
        <v>20</v>
      </c>
      <c r="J122" s="52" t="str">
        <f>IF(J14="","",J14)</f>
        <v>3.6.2020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6" t="s">
        <v>22</v>
      </c>
      <c r="D124" s="29"/>
      <c r="E124" s="29"/>
      <c r="F124" s="24" t="str">
        <f>E17</f>
        <v>Sbor JB v Chrastavě, Bezručova 503, 46331 Chrastav</v>
      </c>
      <c r="G124" s="29"/>
      <c r="H124" s="29"/>
      <c r="I124" s="26" t="s">
        <v>26</v>
      </c>
      <c r="J124" s="27" t="str">
        <f>E23</f>
        <v>FS Vision, s.r.o. IČ: 22792902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6" t="s">
        <v>25</v>
      </c>
      <c r="D125" s="29"/>
      <c r="E125" s="29"/>
      <c r="F125" s="24" t="str">
        <f>IF(E20="","",E20)</f>
        <v>TOMIVOS s.r.o.</v>
      </c>
      <c r="G125" s="29"/>
      <c r="H125" s="29"/>
      <c r="I125" s="26" t="s">
        <v>28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194</v>
      </c>
      <c r="D127" s="126" t="s">
        <v>55</v>
      </c>
      <c r="E127" s="126" t="s">
        <v>51</v>
      </c>
      <c r="F127" s="126" t="s">
        <v>52</v>
      </c>
      <c r="G127" s="126" t="s">
        <v>195</v>
      </c>
      <c r="H127" s="126" t="s">
        <v>196</v>
      </c>
      <c r="I127" s="126" t="s">
        <v>197</v>
      </c>
      <c r="J127" s="126" t="s">
        <v>182</v>
      </c>
      <c r="K127" s="127" t="s">
        <v>198</v>
      </c>
      <c r="L127" s="128"/>
      <c r="M127" s="59" t="s">
        <v>1</v>
      </c>
      <c r="N127" s="60" t="s">
        <v>34</v>
      </c>
      <c r="O127" s="60" t="s">
        <v>199</v>
      </c>
      <c r="P127" s="60" t="s">
        <v>200</v>
      </c>
      <c r="Q127" s="60" t="s">
        <v>201</v>
      </c>
      <c r="R127" s="60" t="s">
        <v>202</v>
      </c>
      <c r="S127" s="60" t="s">
        <v>203</v>
      </c>
      <c r="T127" s="61" t="s">
        <v>204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9" customHeight="1">
      <c r="A128" s="29"/>
      <c r="B128" s="30"/>
      <c r="C128" s="66" t="s">
        <v>205</v>
      </c>
      <c r="D128" s="29"/>
      <c r="E128" s="29"/>
      <c r="F128" s="29"/>
      <c r="G128" s="29"/>
      <c r="H128" s="29"/>
      <c r="I128" s="29"/>
      <c r="J128" s="129">
        <f>BK128</f>
        <v>359833.85</v>
      </c>
      <c r="K128" s="29"/>
      <c r="L128" s="30"/>
      <c r="M128" s="62"/>
      <c r="N128" s="53"/>
      <c r="O128" s="63"/>
      <c r="P128" s="130">
        <f>P129+P150</f>
        <v>24.538899999999998</v>
      </c>
      <c r="Q128" s="63"/>
      <c r="R128" s="130">
        <f>R129+R150</f>
        <v>7.3106547999999991</v>
      </c>
      <c r="S128" s="63"/>
      <c r="T128" s="131">
        <f>T129+T150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69</v>
      </c>
      <c r="AU128" s="17" t="s">
        <v>184</v>
      </c>
      <c r="BK128" s="132">
        <f>BK129+BK150</f>
        <v>359833.85</v>
      </c>
    </row>
    <row r="129" spans="1:65" s="12" customFormat="1" ht="25.9" customHeight="1">
      <c r="B129" s="133"/>
      <c r="D129" s="134" t="s">
        <v>69</v>
      </c>
      <c r="E129" s="135" t="s">
        <v>206</v>
      </c>
      <c r="F129" s="135" t="s">
        <v>207</v>
      </c>
      <c r="J129" s="136">
        <f>BK129</f>
        <v>2938.05</v>
      </c>
      <c r="L129" s="133"/>
      <c r="M129" s="137"/>
      <c r="N129" s="138"/>
      <c r="O129" s="138"/>
      <c r="P129" s="139">
        <f>P130+P136+P148</f>
        <v>5.7171000000000003</v>
      </c>
      <c r="Q129" s="138"/>
      <c r="R129" s="139">
        <f>R130+R136+R148</f>
        <v>0.44575266000000002</v>
      </c>
      <c r="S129" s="138"/>
      <c r="T129" s="140">
        <f>T130+T136+T148</f>
        <v>0</v>
      </c>
      <c r="AR129" s="134" t="s">
        <v>77</v>
      </c>
      <c r="AT129" s="141" t="s">
        <v>69</v>
      </c>
      <c r="AU129" s="141" t="s">
        <v>70</v>
      </c>
      <c r="AY129" s="134" t="s">
        <v>208</v>
      </c>
      <c r="BK129" s="142">
        <f>BK130+BK136+BK148</f>
        <v>2938.05</v>
      </c>
    </row>
    <row r="130" spans="1:65" s="12" customFormat="1" ht="22.9" customHeight="1">
      <c r="B130" s="133"/>
      <c r="D130" s="134" t="s">
        <v>69</v>
      </c>
      <c r="E130" s="143" t="s">
        <v>216</v>
      </c>
      <c r="F130" s="143" t="s">
        <v>1445</v>
      </c>
      <c r="J130" s="144">
        <f>BK130</f>
        <v>487.85999999999996</v>
      </c>
      <c r="L130" s="133"/>
      <c r="M130" s="137"/>
      <c r="N130" s="138"/>
      <c r="O130" s="138"/>
      <c r="P130" s="139">
        <f>SUM(P131:P135)</f>
        <v>0.84487000000000001</v>
      </c>
      <c r="Q130" s="138"/>
      <c r="R130" s="139">
        <f>SUM(R131:R135)</f>
        <v>0.14548872000000002</v>
      </c>
      <c r="S130" s="138"/>
      <c r="T130" s="140">
        <f>SUM(T131:T135)</f>
        <v>0</v>
      </c>
      <c r="AR130" s="134" t="s">
        <v>77</v>
      </c>
      <c r="AT130" s="141" t="s">
        <v>69</v>
      </c>
      <c r="AU130" s="141" t="s">
        <v>77</v>
      </c>
      <c r="AY130" s="134" t="s">
        <v>208</v>
      </c>
      <c r="BK130" s="142">
        <f>SUM(BK131:BK135)</f>
        <v>487.85999999999996</v>
      </c>
    </row>
    <row r="131" spans="1:65" s="2" customFormat="1" ht="16.5" customHeight="1">
      <c r="A131" s="29"/>
      <c r="B131" s="145"/>
      <c r="C131" s="146" t="s">
        <v>77</v>
      </c>
      <c r="D131" s="146" t="s">
        <v>211</v>
      </c>
      <c r="E131" s="147" t="s">
        <v>1446</v>
      </c>
      <c r="F131" s="148" t="s">
        <v>1447</v>
      </c>
      <c r="G131" s="149" t="s">
        <v>287</v>
      </c>
      <c r="H131" s="150">
        <v>1.3</v>
      </c>
      <c r="I131" s="151">
        <v>250</v>
      </c>
      <c r="J131" s="151">
        <f>ROUND(I131*H131,2)</f>
        <v>325</v>
      </c>
      <c r="K131" s="148" t="s">
        <v>331</v>
      </c>
      <c r="L131" s="30"/>
      <c r="M131" s="152" t="s">
        <v>1</v>
      </c>
      <c r="N131" s="153" t="s">
        <v>35</v>
      </c>
      <c r="O131" s="154">
        <v>0.379</v>
      </c>
      <c r="P131" s="154">
        <f>O131*H131</f>
        <v>0.49270000000000003</v>
      </c>
      <c r="Q131" s="154">
        <v>0.11046</v>
      </c>
      <c r="R131" s="154">
        <f>Q131*H131</f>
        <v>0.143598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325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325</v>
      </c>
      <c r="BL131" s="17" t="s">
        <v>216</v>
      </c>
      <c r="BM131" s="156" t="s">
        <v>1448</v>
      </c>
    </row>
    <row r="132" spans="1:65" s="13" customFormat="1">
      <c r="B132" s="158"/>
      <c r="D132" s="159" t="s">
        <v>218</v>
      </c>
      <c r="E132" s="160" t="s">
        <v>1</v>
      </c>
      <c r="F132" s="161" t="s">
        <v>1449</v>
      </c>
      <c r="H132" s="162">
        <v>1.3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77</v>
      </c>
      <c r="AY132" s="160" t="s">
        <v>208</v>
      </c>
    </row>
    <row r="133" spans="1:65" s="2" customFormat="1" ht="16.5" customHeight="1">
      <c r="A133" s="29"/>
      <c r="B133" s="145"/>
      <c r="C133" s="146" t="s">
        <v>79</v>
      </c>
      <c r="D133" s="146" t="s">
        <v>211</v>
      </c>
      <c r="E133" s="147" t="s">
        <v>1450</v>
      </c>
      <c r="F133" s="148" t="s">
        <v>1451</v>
      </c>
      <c r="G133" s="149" t="s">
        <v>214</v>
      </c>
      <c r="H133" s="150">
        <v>0.23400000000000001</v>
      </c>
      <c r="I133" s="151">
        <v>615</v>
      </c>
      <c r="J133" s="151">
        <f>ROUND(I133*H133,2)</f>
        <v>143.91</v>
      </c>
      <c r="K133" s="148" t="s">
        <v>331</v>
      </c>
      <c r="L133" s="30"/>
      <c r="M133" s="152" t="s">
        <v>1</v>
      </c>
      <c r="N133" s="153" t="s">
        <v>35</v>
      </c>
      <c r="O133" s="154">
        <v>1.2450000000000001</v>
      </c>
      <c r="P133" s="154">
        <f>O133*H133</f>
        <v>0.29133000000000003</v>
      </c>
      <c r="Q133" s="154">
        <v>8.0800000000000004E-3</v>
      </c>
      <c r="R133" s="154">
        <f>Q133*H133</f>
        <v>1.8907200000000002E-3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143.91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143.91</v>
      </c>
      <c r="BL133" s="17" t="s">
        <v>216</v>
      </c>
      <c r="BM133" s="156" t="s">
        <v>1452</v>
      </c>
    </row>
    <row r="134" spans="1:65" s="13" customFormat="1">
      <c r="B134" s="158"/>
      <c r="D134" s="159" t="s">
        <v>218</v>
      </c>
      <c r="E134" s="160" t="s">
        <v>1</v>
      </c>
      <c r="F134" s="161" t="s">
        <v>1453</v>
      </c>
      <c r="H134" s="162">
        <v>0.23400000000000001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2" customFormat="1" ht="16.5" customHeight="1">
      <c r="A135" s="29"/>
      <c r="B135" s="145"/>
      <c r="C135" s="146" t="s">
        <v>226</v>
      </c>
      <c r="D135" s="146" t="s">
        <v>211</v>
      </c>
      <c r="E135" s="147" t="s">
        <v>1454</v>
      </c>
      <c r="F135" s="148" t="s">
        <v>1455</v>
      </c>
      <c r="G135" s="149" t="s">
        <v>214</v>
      </c>
      <c r="H135" s="150">
        <v>0.23400000000000001</v>
      </c>
      <c r="I135" s="151">
        <v>81</v>
      </c>
      <c r="J135" s="151">
        <f>ROUND(I135*H135,2)</f>
        <v>18.95</v>
      </c>
      <c r="K135" s="148" t="s">
        <v>331</v>
      </c>
      <c r="L135" s="30"/>
      <c r="M135" s="152" t="s">
        <v>1</v>
      </c>
      <c r="N135" s="153" t="s">
        <v>35</v>
      </c>
      <c r="O135" s="154">
        <v>0.26</v>
      </c>
      <c r="P135" s="154">
        <f>O135*H135</f>
        <v>6.0840000000000005E-2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18.95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18.95</v>
      </c>
      <c r="BL135" s="17" t="s">
        <v>216</v>
      </c>
      <c r="BM135" s="156" t="s">
        <v>1456</v>
      </c>
    </row>
    <row r="136" spans="1:65" s="12" customFormat="1" ht="22.9" customHeight="1">
      <c r="B136" s="133"/>
      <c r="D136" s="134" t="s">
        <v>69</v>
      </c>
      <c r="E136" s="143" t="s">
        <v>1305</v>
      </c>
      <c r="F136" s="143" t="s">
        <v>1306</v>
      </c>
      <c r="J136" s="144">
        <f>BK136</f>
        <v>2227.19</v>
      </c>
      <c r="L136" s="133"/>
      <c r="M136" s="137"/>
      <c r="N136" s="138"/>
      <c r="O136" s="138"/>
      <c r="P136" s="139">
        <f>SUM(P137:P147)</f>
        <v>4.8722300000000001</v>
      </c>
      <c r="Q136" s="138"/>
      <c r="R136" s="139">
        <f>SUM(R137:R147)</f>
        <v>0.30026394000000001</v>
      </c>
      <c r="S136" s="138"/>
      <c r="T136" s="140">
        <f>SUM(T137:T147)</f>
        <v>0</v>
      </c>
      <c r="AR136" s="134" t="s">
        <v>77</v>
      </c>
      <c r="AT136" s="141" t="s">
        <v>69</v>
      </c>
      <c r="AU136" s="141" t="s">
        <v>77</v>
      </c>
      <c r="AY136" s="134" t="s">
        <v>208</v>
      </c>
      <c r="BK136" s="142">
        <f>SUM(BK137:BK147)</f>
        <v>2227.19</v>
      </c>
    </row>
    <row r="137" spans="1:65" s="2" customFormat="1" ht="16.5" customHeight="1">
      <c r="A137" s="29"/>
      <c r="B137" s="145"/>
      <c r="C137" s="146" t="s">
        <v>216</v>
      </c>
      <c r="D137" s="146" t="s">
        <v>211</v>
      </c>
      <c r="E137" s="147" t="s">
        <v>1457</v>
      </c>
      <c r="F137" s="148" t="s">
        <v>1458</v>
      </c>
      <c r="G137" s="149" t="s">
        <v>214</v>
      </c>
      <c r="H137" s="150">
        <v>0.372</v>
      </c>
      <c r="I137" s="151">
        <v>200</v>
      </c>
      <c r="J137" s="151">
        <f>ROUND(I137*H137,2)</f>
        <v>74.400000000000006</v>
      </c>
      <c r="K137" s="148" t="s">
        <v>1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1.3520000000000001E-2</v>
      </c>
      <c r="R137" s="154">
        <f>Q137*H137</f>
        <v>5.0294400000000005E-3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216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74.400000000000006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74.400000000000006</v>
      </c>
      <c r="BL137" s="17" t="s">
        <v>216</v>
      </c>
      <c r="BM137" s="156" t="s">
        <v>1459</v>
      </c>
    </row>
    <row r="138" spans="1:65" s="13" customFormat="1">
      <c r="B138" s="158"/>
      <c r="D138" s="159" t="s">
        <v>218</v>
      </c>
      <c r="E138" s="160" t="s">
        <v>1</v>
      </c>
      <c r="F138" s="161" t="s">
        <v>1460</v>
      </c>
      <c r="H138" s="162">
        <v>0.372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77</v>
      </c>
      <c r="AY138" s="160" t="s">
        <v>208</v>
      </c>
    </row>
    <row r="139" spans="1:65" s="2" customFormat="1" ht="16.5" customHeight="1">
      <c r="A139" s="29"/>
      <c r="B139" s="145"/>
      <c r="C139" s="146" t="s">
        <v>235</v>
      </c>
      <c r="D139" s="146" t="s">
        <v>211</v>
      </c>
      <c r="E139" s="147" t="s">
        <v>1461</v>
      </c>
      <c r="F139" s="148" t="s">
        <v>1462</v>
      </c>
      <c r="G139" s="149" t="s">
        <v>214</v>
      </c>
      <c r="H139" s="150">
        <v>0.372</v>
      </c>
      <c r="I139" s="151">
        <v>50</v>
      </c>
      <c r="J139" s="151">
        <f>ROUND(I139*H139,2)</f>
        <v>18.600000000000001</v>
      </c>
      <c r="K139" s="148" t="s">
        <v>1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216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18.600000000000001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18.600000000000001</v>
      </c>
      <c r="BL139" s="17" t="s">
        <v>216</v>
      </c>
      <c r="BM139" s="156" t="s">
        <v>1463</v>
      </c>
    </row>
    <row r="140" spans="1:65" s="2" customFormat="1" ht="16.5" customHeight="1">
      <c r="A140" s="29"/>
      <c r="B140" s="145"/>
      <c r="C140" s="146" t="s">
        <v>241</v>
      </c>
      <c r="D140" s="146" t="s">
        <v>211</v>
      </c>
      <c r="E140" s="147" t="s">
        <v>1464</v>
      </c>
      <c r="F140" s="148" t="s">
        <v>1465</v>
      </c>
      <c r="G140" s="149" t="s">
        <v>214</v>
      </c>
      <c r="H140" s="150">
        <v>0.8</v>
      </c>
      <c r="I140" s="151">
        <v>408</v>
      </c>
      <c r="J140" s="151">
        <f>ROUND(I140*H140,2)</f>
        <v>326.39999999999998</v>
      </c>
      <c r="K140" s="148" t="s">
        <v>331</v>
      </c>
      <c r="L140" s="30"/>
      <c r="M140" s="152" t="s">
        <v>1</v>
      </c>
      <c r="N140" s="153" t="s">
        <v>35</v>
      </c>
      <c r="O140" s="154">
        <v>0.96</v>
      </c>
      <c r="P140" s="154">
        <f>O140*H140</f>
        <v>0.76800000000000002</v>
      </c>
      <c r="Q140" s="154">
        <v>5.4649999999999997E-2</v>
      </c>
      <c r="R140" s="154">
        <f>Q140*H140</f>
        <v>4.3720000000000002E-2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216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326.39999999999998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326.39999999999998</v>
      </c>
      <c r="BL140" s="17" t="s">
        <v>216</v>
      </c>
      <c r="BM140" s="156" t="s">
        <v>1466</v>
      </c>
    </row>
    <row r="141" spans="1:65" s="13" customFormat="1">
      <c r="B141" s="158"/>
      <c r="D141" s="159" t="s">
        <v>218</v>
      </c>
      <c r="E141" s="160" t="s">
        <v>1</v>
      </c>
      <c r="F141" s="161" t="s">
        <v>1467</v>
      </c>
      <c r="H141" s="162">
        <v>0.8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77</v>
      </c>
      <c r="AY141" s="160" t="s">
        <v>208</v>
      </c>
    </row>
    <row r="142" spans="1:65" s="2" customFormat="1" ht="16.5" customHeight="1">
      <c r="A142" s="29"/>
      <c r="B142" s="145"/>
      <c r="C142" s="146" t="s">
        <v>247</v>
      </c>
      <c r="D142" s="146" t="s">
        <v>211</v>
      </c>
      <c r="E142" s="147" t="s">
        <v>1468</v>
      </c>
      <c r="F142" s="148" t="s">
        <v>1469</v>
      </c>
      <c r="G142" s="149" t="s">
        <v>214</v>
      </c>
      <c r="H142" s="150">
        <v>1.05</v>
      </c>
      <c r="I142" s="151">
        <v>608</v>
      </c>
      <c r="J142" s="151">
        <f>ROUND(I142*H142,2)</f>
        <v>638.4</v>
      </c>
      <c r="K142" s="148" t="s">
        <v>331</v>
      </c>
      <c r="L142" s="30"/>
      <c r="M142" s="152" t="s">
        <v>1</v>
      </c>
      <c r="N142" s="153" t="s">
        <v>35</v>
      </c>
      <c r="O142" s="154">
        <v>1.44</v>
      </c>
      <c r="P142" s="154">
        <f>O142*H142</f>
        <v>1.512</v>
      </c>
      <c r="Q142" s="154">
        <v>8.0869999999999997E-2</v>
      </c>
      <c r="R142" s="154">
        <f>Q142*H142</f>
        <v>8.4913500000000003E-2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216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638.4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638.4</v>
      </c>
      <c r="BL142" s="17" t="s">
        <v>216</v>
      </c>
      <c r="BM142" s="156" t="s">
        <v>1470</v>
      </c>
    </row>
    <row r="143" spans="1:65" s="13" customFormat="1">
      <c r="B143" s="158"/>
      <c r="D143" s="159" t="s">
        <v>218</v>
      </c>
      <c r="E143" s="160" t="s">
        <v>1</v>
      </c>
      <c r="F143" s="161" t="s">
        <v>1471</v>
      </c>
      <c r="H143" s="162">
        <v>1.05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77</v>
      </c>
      <c r="AY143" s="160" t="s">
        <v>208</v>
      </c>
    </row>
    <row r="144" spans="1:65" s="2" customFormat="1" ht="16.5" customHeight="1">
      <c r="A144" s="29"/>
      <c r="B144" s="145"/>
      <c r="C144" s="146" t="s">
        <v>252</v>
      </c>
      <c r="D144" s="146" t="s">
        <v>211</v>
      </c>
      <c r="E144" s="147" t="s">
        <v>1472</v>
      </c>
      <c r="F144" s="148" t="s">
        <v>1473</v>
      </c>
      <c r="G144" s="149" t="s">
        <v>214</v>
      </c>
      <c r="H144" s="150">
        <v>1.43</v>
      </c>
      <c r="I144" s="151">
        <v>740</v>
      </c>
      <c r="J144" s="151">
        <f>ROUND(I144*H144,2)</f>
        <v>1058.2</v>
      </c>
      <c r="K144" s="148" t="s">
        <v>331</v>
      </c>
      <c r="L144" s="30"/>
      <c r="M144" s="152" t="s">
        <v>1</v>
      </c>
      <c r="N144" s="153" t="s">
        <v>35</v>
      </c>
      <c r="O144" s="154">
        <v>1.7210000000000001</v>
      </c>
      <c r="P144" s="154">
        <f>O144*H144</f>
        <v>2.4610300000000001</v>
      </c>
      <c r="Q144" s="154">
        <v>0.1071</v>
      </c>
      <c r="R144" s="154">
        <f>Q144*H144</f>
        <v>0.15315299999999998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216</v>
      </c>
      <c r="AT144" s="156" t="s">
        <v>211</v>
      </c>
      <c r="AU144" s="156" t="s">
        <v>79</v>
      </c>
      <c r="AY144" s="17" t="s">
        <v>208</v>
      </c>
      <c r="BE144" s="157">
        <f>IF(N144="základní",J144,0)</f>
        <v>1058.2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1058.2</v>
      </c>
      <c r="BL144" s="17" t="s">
        <v>216</v>
      </c>
      <c r="BM144" s="156" t="s">
        <v>1474</v>
      </c>
    </row>
    <row r="145" spans="1:65" s="13" customFormat="1">
      <c r="B145" s="158"/>
      <c r="D145" s="159" t="s">
        <v>218</v>
      </c>
      <c r="E145" s="160" t="s">
        <v>1</v>
      </c>
      <c r="F145" s="161" t="s">
        <v>1475</v>
      </c>
      <c r="H145" s="162">
        <v>1.43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77</v>
      </c>
      <c r="AY145" s="160" t="s">
        <v>208</v>
      </c>
    </row>
    <row r="146" spans="1:65" s="2" customFormat="1" ht="16.5" customHeight="1">
      <c r="A146" s="29"/>
      <c r="B146" s="145"/>
      <c r="C146" s="146" t="s">
        <v>256</v>
      </c>
      <c r="D146" s="146" t="s">
        <v>211</v>
      </c>
      <c r="E146" s="147" t="s">
        <v>1476</v>
      </c>
      <c r="F146" s="148" t="s">
        <v>1477</v>
      </c>
      <c r="G146" s="149" t="s">
        <v>214</v>
      </c>
      <c r="H146" s="150">
        <v>3.28</v>
      </c>
      <c r="I146" s="151">
        <v>33.9</v>
      </c>
      <c r="J146" s="151">
        <f>ROUND(I146*H146,2)</f>
        <v>111.19</v>
      </c>
      <c r="K146" s="148" t="s">
        <v>331</v>
      </c>
      <c r="L146" s="30"/>
      <c r="M146" s="152" t="s">
        <v>1</v>
      </c>
      <c r="N146" s="153" t="s">
        <v>35</v>
      </c>
      <c r="O146" s="154">
        <v>0.04</v>
      </c>
      <c r="P146" s="154">
        <f>O146*H146</f>
        <v>0.13119999999999998</v>
      </c>
      <c r="Q146" s="154">
        <v>4.1000000000000003E-3</v>
      </c>
      <c r="R146" s="154">
        <f>Q146*H146</f>
        <v>1.3448E-2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216</v>
      </c>
      <c r="AT146" s="156" t="s">
        <v>211</v>
      </c>
      <c r="AU146" s="156" t="s">
        <v>79</v>
      </c>
      <c r="AY146" s="17" t="s">
        <v>208</v>
      </c>
      <c r="BE146" s="157">
        <f>IF(N146="základní",J146,0)</f>
        <v>111.19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111.19</v>
      </c>
      <c r="BL146" s="17" t="s">
        <v>216</v>
      </c>
      <c r="BM146" s="156" t="s">
        <v>1478</v>
      </c>
    </row>
    <row r="147" spans="1:65" s="13" customFormat="1">
      <c r="B147" s="158"/>
      <c r="D147" s="159" t="s">
        <v>218</v>
      </c>
      <c r="E147" s="160" t="s">
        <v>1</v>
      </c>
      <c r="F147" s="161" t="s">
        <v>1479</v>
      </c>
      <c r="H147" s="162">
        <v>3.28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77</v>
      </c>
      <c r="AY147" s="160" t="s">
        <v>208</v>
      </c>
    </row>
    <row r="148" spans="1:65" s="12" customFormat="1" ht="22.9" customHeight="1">
      <c r="B148" s="133"/>
      <c r="D148" s="134" t="s">
        <v>69</v>
      </c>
      <c r="E148" s="143" t="s">
        <v>265</v>
      </c>
      <c r="F148" s="143" t="s">
        <v>266</v>
      </c>
      <c r="J148" s="144">
        <f>BK148</f>
        <v>223</v>
      </c>
      <c r="L148" s="133"/>
      <c r="M148" s="137"/>
      <c r="N148" s="138"/>
      <c r="O148" s="138"/>
      <c r="P148" s="139">
        <f>P149</f>
        <v>0</v>
      </c>
      <c r="Q148" s="138"/>
      <c r="R148" s="139">
        <f>R149</f>
        <v>0</v>
      </c>
      <c r="S148" s="138"/>
      <c r="T148" s="140">
        <f>T149</f>
        <v>0</v>
      </c>
      <c r="AR148" s="134" t="s">
        <v>77</v>
      </c>
      <c r="AT148" s="141" t="s">
        <v>69</v>
      </c>
      <c r="AU148" s="141" t="s">
        <v>77</v>
      </c>
      <c r="AY148" s="134" t="s">
        <v>208</v>
      </c>
      <c r="BK148" s="142">
        <f>BK149</f>
        <v>223</v>
      </c>
    </row>
    <row r="149" spans="1:65" s="2" customFormat="1" ht="16.5" customHeight="1">
      <c r="A149" s="29"/>
      <c r="B149" s="145"/>
      <c r="C149" s="146" t="s">
        <v>261</v>
      </c>
      <c r="D149" s="146" t="s">
        <v>211</v>
      </c>
      <c r="E149" s="147" t="s">
        <v>268</v>
      </c>
      <c r="F149" s="148" t="s">
        <v>269</v>
      </c>
      <c r="G149" s="149" t="s">
        <v>250</v>
      </c>
      <c r="H149" s="150">
        <v>0.44600000000000001</v>
      </c>
      <c r="I149" s="151">
        <v>500</v>
      </c>
      <c r="J149" s="151">
        <f>ROUND(I149*H149,2)</f>
        <v>223</v>
      </c>
      <c r="K149" s="148" t="s">
        <v>1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216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223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223</v>
      </c>
      <c r="BL149" s="17" t="s">
        <v>216</v>
      </c>
      <c r="BM149" s="156" t="s">
        <v>1480</v>
      </c>
    </row>
    <row r="150" spans="1:65" s="12" customFormat="1" ht="25.9" customHeight="1">
      <c r="B150" s="133"/>
      <c r="D150" s="134" t="s">
        <v>69</v>
      </c>
      <c r="E150" s="135" t="s">
        <v>271</v>
      </c>
      <c r="F150" s="135" t="s">
        <v>272</v>
      </c>
      <c r="J150" s="136">
        <f>BK150</f>
        <v>356895.8</v>
      </c>
      <c r="L150" s="133"/>
      <c r="M150" s="137"/>
      <c r="N150" s="138"/>
      <c r="O150" s="138"/>
      <c r="P150" s="139">
        <f>P151+P220+P300</f>
        <v>18.8218</v>
      </c>
      <c r="Q150" s="138"/>
      <c r="R150" s="139">
        <f>R151+R220+R300</f>
        <v>6.864902139999999</v>
      </c>
      <c r="S150" s="138"/>
      <c r="T150" s="140">
        <f>T151+T220+T300</f>
        <v>0</v>
      </c>
      <c r="AR150" s="134" t="s">
        <v>79</v>
      </c>
      <c r="AT150" s="141" t="s">
        <v>69</v>
      </c>
      <c r="AU150" s="141" t="s">
        <v>70</v>
      </c>
      <c r="AY150" s="134" t="s">
        <v>208</v>
      </c>
      <c r="BK150" s="142">
        <f>BK151+BK220+BK300</f>
        <v>356895.8</v>
      </c>
    </row>
    <row r="151" spans="1:65" s="12" customFormat="1" ht="22.9" customHeight="1">
      <c r="B151" s="133"/>
      <c r="D151" s="134" t="s">
        <v>69</v>
      </c>
      <c r="E151" s="143" t="s">
        <v>1361</v>
      </c>
      <c r="F151" s="143" t="s">
        <v>1362</v>
      </c>
      <c r="J151" s="144">
        <f>BK151</f>
        <v>159054.22</v>
      </c>
      <c r="L151" s="133"/>
      <c r="M151" s="137"/>
      <c r="N151" s="138"/>
      <c r="O151" s="138"/>
      <c r="P151" s="139">
        <f>SUM(P152:P219)</f>
        <v>15.661299999999999</v>
      </c>
      <c r="Q151" s="138"/>
      <c r="R151" s="139">
        <f>SUM(R152:R219)</f>
        <v>5.550327049999999</v>
      </c>
      <c r="S151" s="138"/>
      <c r="T151" s="140">
        <f>SUM(T152:T219)</f>
        <v>0</v>
      </c>
      <c r="AR151" s="134" t="s">
        <v>79</v>
      </c>
      <c r="AT151" s="141" t="s">
        <v>69</v>
      </c>
      <c r="AU151" s="141" t="s">
        <v>77</v>
      </c>
      <c r="AY151" s="134" t="s">
        <v>208</v>
      </c>
      <c r="BK151" s="142">
        <f>SUM(BK152:BK219)</f>
        <v>159054.22</v>
      </c>
    </row>
    <row r="152" spans="1:65" s="2" customFormat="1" ht="16.5" customHeight="1">
      <c r="A152" s="29"/>
      <c r="B152" s="145"/>
      <c r="C152" s="146" t="s">
        <v>267</v>
      </c>
      <c r="D152" s="146" t="s">
        <v>211</v>
      </c>
      <c r="E152" s="147" t="s">
        <v>1481</v>
      </c>
      <c r="F152" s="148" t="s">
        <v>1482</v>
      </c>
      <c r="G152" s="149" t="s">
        <v>287</v>
      </c>
      <c r="H152" s="150">
        <v>8.1999999999999993</v>
      </c>
      <c r="I152" s="151">
        <v>332</v>
      </c>
      <c r="J152" s="151">
        <f>ROUND(I152*H152,2)</f>
        <v>2722.4</v>
      </c>
      <c r="K152" s="148" t="s">
        <v>331</v>
      </c>
      <c r="L152" s="30"/>
      <c r="M152" s="152" t="s">
        <v>1</v>
      </c>
      <c r="N152" s="153" t="s">
        <v>35</v>
      </c>
      <c r="O152" s="154">
        <v>0.59399999999999997</v>
      </c>
      <c r="P152" s="154">
        <f>O152*H152</f>
        <v>4.8707999999999991</v>
      </c>
      <c r="Q152" s="154">
        <v>1.5299999999999999E-3</v>
      </c>
      <c r="R152" s="154">
        <f>Q152*H152</f>
        <v>1.2545999999999998E-2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2722.4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2722.4</v>
      </c>
      <c r="BL152" s="17" t="s">
        <v>278</v>
      </c>
      <c r="BM152" s="156" t="s">
        <v>1483</v>
      </c>
    </row>
    <row r="153" spans="1:65" s="13" customFormat="1">
      <c r="B153" s="158"/>
      <c r="D153" s="159" t="s">
        <v>218</v>
      </c>
      <c r="E153" s="160" t="s">
        <v>1</v>
      </c>
      <c r="F153" s="161" t="s">
        <v>1484</v>
      </c>
      <c r="H153" s="162">
        <v>8.1999999999999993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208</v>
      </c>
    </row>
    <row r="154" spans="1:65" s="2" customFormat="1" ht="16.5" customHeight="1">
      <c r="A154" s="29"/>
      <c r="B154" s="145"/>
      <c r="C154" s="146" t="s">
        <v>275</v>
      </c>
      <c r="D154" s="146" t="s">
        <v>211</v>
      </c>
      <c r="E154" s="147" t="s">
        <v>1485</v>
      </c>
      <c r="F154" s="148" t="s">
        <v>1486</v>
      </c>
      <c r="G154" s="149" t="s">
        <v>287</v>
      </c>
      <c r="H154" s="150">
        <v>5</v>
      </c>
      <c r="I154" s="151">
        <v>445</v>
      </c>
      <c r="J154" s="151">
        <f>ROUND(I154*H154,2)</f>
        <v>2225</v>
      </c>
      <c r="K154" s="148" t="s">
        <v>331</v>
      </c>
      <c r="L154" s="30"/>
      <c r="M154" s="152" t="s">
        <v>1</v>
      </c>
      <c r="N154" s="153" t="s">
        <v>35</v>
      </c>
      <c r="O154" s="154">
        <v>0.8</v>
      </c>
      <c r="P154" s="154">
        <f>O154*H154</f>
        <v>4</v>
      </c>
      <c r="Q154" s="154">
        <v>1.98E-3</v>
      </c>
      <c r="R154" s="154">
        <f>Q154*H154</f>
        <v>9.8999999999999991E-3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278</v>
      </c>
      <c r="AT154" s="156" t="s">
        <v>211</v>
      </c>
      <c r="AU154" s="156" t="s">
        <v>79</v>
      </c>
      <c r="AY154" s="17" t="s">
        <v>208</v>
      </c>
      <c r="BE154" s="157">
        <f>IF(N154="základní",J154,0)</f>
        <v>2225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2225</v>
      </c>
      <c r="BL154" s="17" t="s">
        <v>278</v>
      </c>
      <c r="BM154" s="156" t="s">
        <v>1487</v>
      </c>
    </row>
    <row r="155" spans="1:65" s="13" customFormat="1">
      <c r="B155" s="158"/>
      <c r="D155" s="159" t="s">
        <v>218</v>
      </c>
      <c r="E155" s="160" t="s">
        <v>1</v>
      </c>
      <c r="F155" s="161" t="s">
        <v>1488</v>
      </c>
      <c r="H155" s="162">
        <v>5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208</v>
      </c>
    </row>
    <row r="156" spans="1:65" s="2" customFormat="1" ht="16.5" customHeight="1">
      <c r="A156" s="29"/>
      <c r="B156" s="145"/>
      <c r="C156" s="176" t="s">
        <v>284</v>
      </c>
      <c r="D156" s="176" t="s">
        <v>328</v>
      </c>
      <c r="E156" s="177" t="s">
        <v>1489</v>
      </c>
      <c r="F156" s="178" t="s">
        <v>1490</v>
      </c>
      <c r="G156" s="179" t="s">
        <v>452</v>
      </c>
      <c r="H156" s="180">
        <v>55.66</v>
      </c>
      <c r="I156" s="181">
        <v>45.1</v>
      </c>
      <c r="J156" s="181">
        <f>ROUND(I156*H156,2)</f>
        <v>2510.27</v>
      </c>
      <c r="K156" s="178" t="s">
        <v>1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1.75E-3</v>
      </c>
      <c r="R156" s="154">
        <f>Q156*H156</f>
        <v>9.7404999999999992E-2</v>
      </c>
      <c r="S156" s="154">
        <v>0</v>
      </c>
      <c r="T156" s="155">
        <f>S156*H156</f>
        <v>0</v>
      </c>
      <c r="U156" s="29"/>
      <c r="V156" s="2" t="s">
        <v>2185</v>
      </c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332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2510.27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2510.27</v>
      </c>
      <c r="BL156" s="17" t="s">
        <v>278</v>
      </c>
      <c r="BM156" s="156" t="s">
        <v>1491</v>
      </c>
    </row>
    <row r="157" spans="1:65" s="13" customFormat="1">
      <c r="B157" s="158"/>
      <c r="D157" s="159" t="s">
        <v>218</v>
      </c>
      <c r="E157" s="160" t="s">
        <v>1</v>
      </c>
      <c r="F157" s="161" t="s">
        <v>1492</v>
      </c>
      <c r="H157" s="162">
        <v>50.6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13" customFormat="1">
      <c r="B158" s="158"/>
      <c r="D158" s="159" t="s">
        <v>218</v>
      </c>
      <c r="F158" s="161" t="s">
        <v>1493</v>
      </c>
      <c r="H158" s="162">
        <v>55.66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3</v>
      </c>
      <c r="AX158" s="13" t="s">
        <v>77</v>
      </c>
      <c r="AY158" s="160" t="s">
        <v>208</v>
      </c>
    </row>
    <row r="159" spans="1:65" s="2" customFormat="1" ht="16.5" customHeight="1">
      <c r="A159" s="29"/>
      <c r="B159" s="145"/>
      <c r="C159" s="146" t="s">
        <v>290</v>
      </c>
      <c r="D159" s="146" t="s">
        <v>211</v>
      </c>
      <c r="E159" s="147" t="s">
        <v>1494</v>
      </c>
      <c r="F159" s="148" t="s">
        <v>1495</v>
      </c>
      <c r="G159" s="149" t="s">
        <v>287</v>
      </c>
      <c r="H159" s="150">
        <v>13.2</v>
      </c>
      <c r="I159" s="151">
        <v>161</v>
      </c>
      <c r="J159" s="151">
        <f>ROUND(I159*H159,2)</f>
        <v>2125.1999999999998</v>
      </c>
      <c r="K159" s="148" t="s">
        <v>331</v>
      </c>
      <c r="L159" s="30"/>
      <c r="M159" s="152" t="s">
        <v>1</v>
      </c>
      <c r="N159" s="153" t="s">
        <v>35</v>
      </c>
      <c r="O159" s="154">
        <v>0.27600000000000002</v>
      </c>
      <c r="P159" s="154">
        <f>O159*H159</f>
        <v>3.6432000000000002</v>
      </c>
      <c r="Q159" s="154">
        <v>1.0200000000000001E-3</v>
      </c>
      <c r="R159" s="154">
        <f>Q159*H159</f>
        <v>1.3464E-2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2125.1999999999998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2125.1999999999998</v>
      </c>
      <c r="BL159" s="17" t="s">
        <v>278</v>
      </c>
      <c r="BM159" s="156" t="s">
        <v>1496</v>
      </c>
    </row>
    <row r="160" spans="1:65" s="13" customFormat="1">
      <c r="B160" s="158"/>
      <c r="D160" s="159" t="s">
        <v>218</v>
      </c>
      <c r="E160" s="160" t="s">
        <v>1</v>
      </c>
      <c r="F160" s="161" t="s">
        <v>1497</v>
      </c>
      <c r="H160" s="162">
        <v>13.2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77</v>
      </c>
      <c r="AY160" s="160" t="s">
        <v>208</v>
      </c>
    </row>
    <row r="161" spans="1:65" s="2" customFormat="1" ht="16.5" customHeight="1">
      <c r="A161" s="29"/>
      <c r="B161" s="145"/>
      <c r="C161" s="176" t="s">
        <v>8</v>
      </c>
      <c r="D161" s="176" t="s">
        <v>328</v>
      </c>
      <c r="E161" s="177" t="s">
        <v>1498</v>
      </c>
      <c r="F161" s="178" t="s">
        <v>1499</v>
      </c>
      <c r="G161" s="179" t="s">
        <v>214</v>
      </c>
      <c r="H161" s="180">
        <v>4.3559999999999999</v>
      </c>
      <c r="I161" s="181">
        <v>347</v>
      </c>
      <c r="J161" s="181">
        <f>ROUND(I161*H161,2)</f>
        <v>1511.53</v>
      </c>
      <c r="K161" s="178" t="s">
        <v>331</v>
      </c>
      <c r="L161" s="182"/>
      <c r="M161" s="183" t="s">
        <v>1</v>
      </c>
      <c r="N161" s="184" t="s">
        <v>35</v>
      </c>
      <c r="O161" s="154">
        <v>0</v>
      </c>
      <c r="P161" s="154">
        <f>O161*H161</f>
        <v>0</v>
      </c>
      <c r="Q161" s="154">
        <v>1.9199999999999998E-2</v>
      </c>
      <c r="R161" s="154">
        <f>Q161*H161</f>
        <v>8.3635199999999993E-2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332</v>
      </c>
      <c r="AT161" s="156" t="s">
        <v>328</v>
      </c>
      <c r="AU161" s="156" t="s">
        <v>79</v>
      </c>
      <c r="AY161" s="17" t="s">
        <v>208</v>
      </c>
      <c r="BE161" s="157">
        <f>IF(N161="základní",J161,0)</f>
        <v>1511.53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1511.53</v>
      </c>
      <c r="BL161" s="17" t="s">
        <v>278</v>
      </c>
      <c r="BM161" s="156" t="s">
        <v>1500</v>
      </c>
    </row>
    <row r="162" spans="1:65" s="13" customFormat="1">
      <c r="B162" s="158"/>
      <c r="D162" s="159" t="s">
        <v>218</v>
      </c>
      <c r="E162" s="160" t="s">
        <v>1</v>
      </c>
      <c r="F162" s="161" t="s">
        <v>1501</v>
      </c>
      <c r="H162" s="162">
        <v>4.3559999999999999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77</v>
      </c>
      <c r="AY162" s="160" t="s">
        <v>208</v>
      </c>
    </row>
    <row r="163" spans="1:65" s="2" customFormat="1" ht="16.5" customHeight="1">
      <c r="A163" s="29"/>
      <c r="B163" s="145"/>
      <c r="C163" s="146" t="s">
        <v>278</v>
      </c>
      <c r="D163" s="146" t="s">
        <v>211</v>
      </c>
      <c r="E163" s="147" t="s">
        <v>1502</v>
      </c>
      <c r="F163" s="148" t="s">
        <v>1503</v>
      </c>
      <c r="G163" s="149" t="s">
        <v>287</v>
      </c>
      <c r="H163" s="150">
        <v>128.38</v>
      </c>
      <c r="I163" s="151">
        <v>70</v>
      </c>
      <c r="J163" s="151">
        <f>ROUND(I163*H163,2)</f>
        <v>8986.6</v>
      </c>
      <c r="K163" s="148" t="s">
        <v>1</v>
      </c>
      <c r="L163" s="30"/>
      <c r="M163" s="152" t="s">
        <v>1</v>
      </c>
      <c r="N163" s="153" t="s">
        <v>35</v>
      </c>
      <c r="O163" s="154">
        <v>0</v>
      </c>
      <c r="P163" s="154">
        <f>O163*H163</f>
        <v>0</v>
      </c>
      <c r="Q163" s="154">
        <v>4.6000000000000001E-4</v>
      </c>
      <c r="R163" s="154">
        <f>Q163*H163</f>
        <v>5.9054799999999998E-2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278</v>
      </c>
      <c r="AT163" s="156" t="s">
        <v>211</v>
      </c>
      <c r="AU163" s="156" t="s">
        <v>79</v>
      </c>
      <c r="AY163" s="17" t="s">
        <v>208</v>
      </c>
      <c r="BE163" s="157">
        <f>IF(N163="základní",J163,0)</f>
        <v>8986.6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8986.6</v>
      </c>
      <c r="BL163" s="17" t="s">
        <v>278</v>
      </c>
      <c r="BM163" s="156" t="s">
        <v>1504</v>
      </c>
    </row>
    <row r="164" spans="1:65" s="13" customFormat="1">
      <c r="B164" s="158"/>
      <c r="D164" s="159" t="s">
        <v>218</v>
      </c>
      <c r="E164" s="160" t="s">
        <v>1</v>
      </c>
      <c r="F164" s="161" t="s">
        <v>1505</v>
      </c>
      <c r="H164" s="162">
        <v>20.32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70</v>
      </c>
      <c r="AY164" s="160" t="s">
        <v>208</v>
      </c>
    </row>
    <row r="165" spans="1:65" s="13" customFormat="1">
      <c r="B165" s="158"/>
      <c r="D165" s="159" t="s">
        <v>218</v>
      </c>
      <c r="E165" s="160" t="s">
        <v>1</v>
      </c>
      <c r="F165" s="161" t="s">
        <v>1506</v>
      </c>
      <c r="H165" s="162">
        <v>128.38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77</v>
      </c>
      <c r="AY165" s="160" t="s">
        <v>208</v>
      </c>
    </row>
    <row r="166" spans="1:65" s="2" customFormat="1" ht="16.5" customHeight="1">
      <c r="A166" s="29"/>
      <c r="B166" s="145"/>
      <c r="C166" s="146" t="s">
        <v>302</v>
      </c>
      <c r="D166" s="146" t="s">
        <v>211</v>
      </c>
      <c r="E166" s="147" t="s">
        <v>1507</v>
      </c>
      <c r="F166" s="148" t="s">
        <v>1508</v>
      </c>
      <c r="G166" s="149" t="s">
        <v>287</v>
      </c>
      <c r="H166" s="150">
        <v>11.7</v>
      </c>
      <c r="I166" s="151">
        <v>145</v>
      </c>
      <c r="J166" s="151">
        <f>ROUND(I166*H166,2)</f>
        <v>1696.5</v>
      </c>
      <c r="K166" s="148" t="s">
        <v>331</v>
      </c>
      <c r="L166" s="30"/>
      <c r="M166" s="152" t="s">
        <v>1</v>
      </c>
      <c r="N166" s="153" t="s">
        <v>35</v>
      </c>
      <c r="O166" s="154">
        <v>0.26900000000000002</v>
      </c>
      <c r="P166" s="154">
        <f>O166*H166</f>
        <v>3.1473</v>
      </c>
      <c r="Q166" s="154">
        <v>4.2999999999999999E-4</v>
      </c>
      <c r="R166" s="154">
        <f>Q166*H166</f>
        <v>5.0309999999999999E-3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278</v>
      </c>
      <c r="AT166" s="156" t="s">
        <v>211</v>
      </c>
      <c r="AU166" s="156" t="s">
        <v>79</v>
      </c>
      <c r="AY166" s="17" t="s">
        <v>208</v>
      </c>
      <c r="BE166" s="157">
        <f>IF(N166="základní",J166,0)</f>
        <v>1696.5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1696.5</v>
      </c>
      <c r="BL166" s="17" t="s">
        <v>278</v>
      </c>
      <c r="BM166" s="156" t="s">
        <v>1509</v>
      </c>
    </row>
    <row r="167" spans="1:65" s="13" customFormat="1">
      <c r="B167" s="158"/>
      <c r="D167" s="159" t="s">
        <v>218</v>
      </c>
      <c r="E167" s="160" t="s">
        <v>1</v>
      </c>
      <c r="F167" s="161" t="s">
        <v>1510</v>
      </c>
      <c r="H167" s="162">
        <v>11.7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77</v>
      </c>
      <c r="AY167" s="160" t="s">
        <v>208</v>
      </c>
    </row>
    <row r="168" spans="1:65" s="2" customFormat="1" ht="16.5" customHeight="1">
      <c r="A168" s="29"/>
      <c r="B168" s="145"/>
      <c r="C168" s="176" t="s">
        <v>307</v>
      </c>
      <c r="D168" s="176" t="s">
        <v>328</v>
      </c>
      <c r="E168" s="177" t="s">
        <v>1498</v>
      </c>
      <c r="F168" s="178" t="s">
        <v>1499</v>
      </c>
      <c r="G168" s="179" t="s">
        <v>214</v>
      </c>
      <c r="H168" s="180">
        <v>11.276999999999999</v>
      </c>
      <c r="I168" s="181">
        <v>347</v>
      </c>
      <c r="J168" s="181">
        <f>ROUND(I168*H168,2)</f>
        <v>3913.12</v>
      </c>
      <c r="K168" s="178" t="s">
        <v>331</v>
      </c>
      <c r="L168" s="182"/>
      <c r="M168" s="183" t="s">
        <v>1</v>
      </c>
      <c r="N168" s="184" t="s">
        <v>35</v>
      </c>
      <c r="O168" s="154">
        <v>0</v>
      </c>
      <c r="P168" s="154">
        <f>O168*H168</f>
        <v>0</v>
      </c>
      <c r="Q168" s="154">
        <v>1.9199999999999998E-2</v>
      </c>
      <c r="R168" s="154">
        <f>Q168*H168</f>
        <v>0.21651839999999997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332</v>
      </c>
      <c r="AT168" s="156" t="s">
        <v>328</v>
      </c>
      <c r="AU168" s="156" t="s">
        <v>79</v>
      </c>
      <c r="AY168" s="17" t="s">
        <v>208</v>
      </c>
      <c r="BE168" s="157">
        <f>IF(N168="základní",J168,0)</f>
        <v>3913.12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3913.12</v>
      </c>
      <c r="BL168" s="17" t="s">
        <v>278</v>
      </c>
      <c r="BM168" s="156" t="s">
        <v>1511</v>
      </c>
    </row>
    <row r="169" spans="1:65" s="13" customFormat="1">
      <c r="B169" s="158"/>
      <c r="D169" s="159" t="s">
        <v>218</v>
      </c>
      <c r="E169" s="160" t="s">
        <v>1</v>
      </c>
      <c r="F169" s="161" t="s">
        <v>1512</v>
      </c>
      <c r="H169" s="162">
        <v>10.335000000000001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70</v>
      </c>
      <c r="AY169" s="160" t="s">
        <v>208</v>
      </c>
    </row>
    <row r="170" spans="1:65" s="13" customFormat="1">
      <c r="B170" s="158"/>
      <c r="D170" s="159" t="s">
        <v>218</v>
      </c>
      <c r="E170" s="160" t="s">
        <v>1</v>
      </c>
      <c r="F170" s="161" t="s">
        <v>1513</v>
      </c>
      <c r="H170" s="162">
        <v>0.94199999999999995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70</v>
      </c>
      <c r="AY170" s="160" t="s">
        <v>208</v>
      </c>
    </row>
    <row r="171" spans="1:65" s="14" customFormat="1">
      <c r="B171" s="166"/>
      <c r="D171" s="159" t="s">
        <v>218</v>
      </c>
      <c r="E171" s="167" t="s">
        <v>1</v>
      </c>
      <c r="F171" s="168" t="s">
        <v>283</v>
      </c>
      <c r="H171" s="169">
        <v>11.277000000000001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218</v>
      </c>
      <c r="AU171" s="167" t="s">
        <v>79</v>
      </c>
      <c r="AV171" s="14" t="s">
        <v>216</v>
      </c>
      <c r="AW171" s="14" t="s">
        <v>27</v>
      </c>
      <c r="AX171" s="14" t="s">
        <v>77</v>
      </c>
      <c r="AY171" s="167" t="s">
        <v>208</v>
      </c>
    </row>
    <row r="172" spans="1:65" s="2" customFormat="1" ht="16.5" customHeight="1">
      <c r="A172" s="29"/>
      <c r="B172" s="145"/>
      <c r="C172" s="146" t="s">
        <v>311</v>
      </c>
      <c r="D172" s="146" t="s">
        <v>211</v>
      </c>
      <c r="E172" s="147" t="s">
        <v>1514</v>
      </c>
      <c r="F172" s="148" t="s">
        <v>1515</v>
      </c>
      <c r="G172" s="149" t="s">
        <v>214</v>
      </c>
      <c r="H172" s="150">
        <v>114.97499999999999</v>
      </c>
      <c r="I172" s="151">
        <v>290</v>
      </c>
      <c r="J172" s="151">
        <f>ROUND(I172*H172,2)</f>
        <v>33342.75</v>
      </c>
      <c r="K172" s="148" t="s">
        <v>1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3.6700000000000001E-3</v>
      </c>
      <c r="R172" s="154">
        <f>Q172*H172</f>
        <v>0.42195824999999998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33342.75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33342.75</v>
      </c>
      <c r="BL172" s="17" t="s">
        <v>278</v>
      </c>
      <c r="BM172" s="156" t="s">
        <v>1516</v>
      </c>
    </row>
    <row r="173" spans="1:65" s="13" customFormat="1">
      <c r="B173" s="158"/>
      <c r="D173" s="159" t="s">
        <v>218</v>
      </c>
      <c r="E173" s="160" t="s">
        <v>1</v>
      </c>
      <c r="F173" s="161" t="s">
        <v>1517</v>
      </c>
      <c r="H173" s="162">
        <v>114.97499999999999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218</v>
      </c>
      <c r="AU173" s="160" t="s">
        <v>79</v>
      </c>
      <c r="AV173" s="13" t="s">
        <v>79</v>
      </c>
      <c r="AW173" s="13" t="s">
        <v>27</v>
      </c>
      <c r="AX173" s="13" t="s">
        <v>77</v>
      </c>
      <c r="AY173" s="160" t="s">
        <v>208</v>
      </c>
    </row>
    <row r="174" spans="1:65" s="2" customFormat="1" ht="16.5" customHeight="1">
      <c r="A174" s="29"/>
      <c r="B174" s="145"/>
      <c r="C174" s="176" t="s">
        <v>387</v>
      </c>
      <c r="D174" s="176" t="s">
        <v>328</v>
      </c>
      <c r="E174" s="177" t="s">
        <v>1498</v>
      </c>
      <c r="F174" s="178" t="s">
        <v>1499</v>
      </c>
      <c r="G174" s="179" t="s">
        <v>214</v>
      </c>
      <c r="H174" s="180">
        <v>193.28200000000001</v>
      </c>
      <c r="I174" s="181">
        <v>347</v>
      </c>
      <c r="J174" s="181">
        <f>ROUND(I174*H174,2)</f>
        <v>67068.850000000006</v>
      </c>
      <c r="K174" s="178" t="s">
        <v>331</v>
      </c>
      <c r="L174" s="182"/>
      <c r="M174" s="183" t="s">
        <v>1</v>
      </c>
      <c r="N174" s="184" t="s">
        <v>35</v>
      </c>
      <c r="O174" s="154">
        <v>0</v>
      </c>
      <c r="P174" s="154">
        <f>O174*H174</f>
        <v>0</v>
      </c>
      <c r="Q174" s="154">
        <v>1.9199999999999998E-2</v>
      </c>
      <c r="R174" s="154">
        <f>Q174*H174</f>
        <v>3.7110143999999998</v>
      </c>
      <c r="S174" s="154">
        <v>0</v>
      </c>
      <c r="T174" s="15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332</v>
      </c>
      <c r="AT174" s="156" t="s">
        <v>328</v>
      </c>
      <c r="AU174" s="156" t="s">
        <v>79</v>
      </c>
      <c r="AY174" s="17" t="s">
        <v>208</v>
      </c>
      <c r="BE174" s="157">
        <f>IF(N174="základní",J174,0)</f>
        <v>67068.850000000006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77</v>
      </c>
      <c r="BK174" s="157">
        <f>ROUND(I174*H174,2)</f>
        <v>67068.850000000006</v>
      </c>
      <c r="BL174" s="17" t="s">
        <v>278</v>
      </c>
      <c r="BM174" s="156" t="s">
        <v>1518</v>
      </c>
    </row>
    <row r="175" spans="1:65" s="13" customFormat="1">
      <c r="B175" s="158"/>
      <c r="D175" s="159" t="s">
        <v>218</v>
      </c>
      <c r="E175" s="160" t="s">
        <v>1</v>
      </c>
      <c r="F175" s="161" t="s">
        <v>1519</v>
      </c>
      <c r="H175" s="162">
        <v>109.26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218</v>
      </c>
      <c r="AU175" s="160" t="s">
        <v>79</v>
      </c>
      <c r="AV175" s="13" t="s">
        <v>79</v>
      </c>
      <c r="AW175" s="13" t="s">
        <v>27</v>
      </c>
      <c r="AX175" s="13" t="s">
        <v>70</v>
      </c>
      <c r="AY175" s="160" t="s">
        <v>208</v>
      </c>
    </row>
    <row r="176" spans="1:65" s="13" customFormat="1">
      <c r="B176" s="158"/>
      <c r="D176" s="159" t="s">
        <v>218</v>
      </c>
      <c r="E176" s="160" t="s">
        <v>1</v>
      </c>
      <c r="F176" s="161" t="s">
        <v>1520</v>
      </c>
      <c r="H176" s="162">
        <v>7.085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208</v>
      </c>
    </row>
    <row r="177" spans="2:51" s="13" customFormat="1">
      <c r="B177" s="158"/>
      <c r="D177" s="159" t="s">
        <v>218</v>
      </c>
      <c r="E177" s="160" t="s">
        <v>1</v>
      </c>
      <c r="F177" s="161" t="s">
        <v>1521</v>
      </c>
      <c r="H177" s="162">
        <v>8.9309999999999992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2:51" s="15" customFormat="1">
      <c r="B178" s="185"/>
      <c r="D178" s="159" t="s">
        <v>218</v>
      </c>
      <c r="E178" s="186" t="s">
        <v>1</v>
      </c>
      <c r="F178" s="187" t="s">
        <v>1178</v>
      </c>
      <c r="H178" s="188">
        <v>125.276</v>
      </c>
      <c r="L178" s="185"/>
      <c r="M178" s="189"/>
      <c r="N178" s="190"/>
      <c r="O178" s="190"/>
      <c r="P178" s="190"/>
      <c r="Q178" s="190"/>
      <c r="R178" s="190"/>
      <c r="S178" s="190"/>
      <c r="T178" s="191"/>
      <c r="AT178" s="186" t="s">
        <v>218</v>
      </c>
      <c r="AU178" s="186" t="s">
        <v>79</v>
      </c>
      <c r="AV178" s="15" t="s">
        <v>226</v>
      </c>
      <c r="AW178" s="15" t="s">
        <v>27</v>
      </c>
      <c r="AX178" s="15" t="s">
        <v>70</v>
      </c>
      <c r="AY178" s="186" t="s">
        <v>208</v>
      </c>
    </row>
    <row r="179" spans="2:51" s="13" customFormat="1">
      <c r="B179" s="158"/>
      <c r="D179" s="159" t="s">
        <v>218</v>
      </c>
      <c r="E179" s="160" t="s">
        <v>1</v>
      </c>
      <c r="F179" s="161" t="s">
        <v>1522</v>
      </c>
      <c r="H179" s="162">
        <v>11.093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208</v>
      </c>
    </row>
    <row r="180" spans="2:51" s="13" customFormat="1">
      <c r="B180" s="158"/>
      <c r="D180" s="159" t="s">
        <v>218</v>
      </c>
      <c r="E180" s="160" t="s">
        <v>1</v>
      </c>
      <c r="F180" s="161" t="s">
        <v>1523</v>
      </c>
      <c r="H180" s="162">
        <v>2.79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218</v>
      </c>
      <c r="AU180" s="160" t="s">
        <v>79</v>
      </c>
      <c r="AV180" s="13" t="s">
        <v>79</v>
      </c>
      <c r="AW180" s="13" t="s">
        <v>27</v>
      </c>
      <c r="AX180" s="13" t="s">
        <v>70</v>
      </c>
      <c r="AY180" s="160" t="s">
        <v>208</v>
      </c>
    </row>
    <row r="181" spans="2:51" s="13" customFormat="1">
      <c r="B181" s="158"/>
      <c r="D181" s="159" t="s">
        <v>218</v>
      </c>
      <c r="E181" s="160" t="s">
        <v>1</v>
      </c>
      <c r="F181" s="161" t="s">
        <v>1524</v>
      </c>
      <c r="H181" s="162">
        <v>6.8689999999999998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70</v>
      </c>
      <c r="AY181" s="160" t="s">
        <v>208</v>
      </c>
    </row>
    <row r="182" spans="2:51" s="13" customFormat="1">
      <c r="B182" s="158"/>
      <c r="D182" s="159" t="s">
        <v>218</v>
      </c>
      <c r="E182" s="160" t="s">
        <v>1</v>
      </c>
      <c r="F182" s="161" t="s">
        <v>1525</v>
      </c>
      <c r="H182" s="162">
        <v>4.7119999999999997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218</v>
      </c>
      <c r="AU182" s="160" t="s">
        <v>79</v>
      </c>
      <c r="AV182" s="13" t="s">
        <v>79</v>
      </c>
      <c r="AW182" s="13" t="s">
        <v>27</v>
      </c>
      <c r="AX182" s="13" t="s">
        <v>70</v>
      </c>
      <c r="AY182" s="160" t="s">
        <v>208</v>
      </c>
    </row>
    <row r="183" spans="2:51" s="13" customFormat="1">
      <c r="B183" s="158"/>
      <c r="D183" s="159" t="s">
        <v>218</v>
      </c>
      <c r="E183" s="160" t="s">
        <v>1</v>
      </c>
      <c r="F183" s="161" t="s">
        <v>1526</v>
      </c>
      <c r="H183" s="162">
        <v>0.94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218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208</v>
      </c>
    </row>
    <row r="184" spans="2:51" s="15" customFormat="1">
      <c r="B184" s="185"/>
      <c r="D184" s="159" t="s">
        <v>218</v>
      </c>
      <c r="E184" s="186" t="s">
        <v>1</v>
      </c>
      <c r="F184" s="187" t="s">
        <v>348</v>
      </c>
      <c r="H184" s="188">
        <v>26.404</v>
      </c>
      <c r="L184" s="185"/>
      <c r="M184" s="189"/>
      <c r="N184" s="190"/>
      <c r="O184" s="190"/>
      <c r="P184" s="190"/>
      <c r="Q184" s="190"/>
      <c r="R184" s="190"/>
      <c r="S184" s="190"/>
      <c r="T184" s="191"/>
      <c r="AT184" s="186" t="s">
        <v>218</v>
      </c>
      <c r="AU184" s="186" t="s">
        <v>79</v>
      </c>
      <c r="AV184" s="15" t="s">
        <v>226</v>
      </c>
      <c r="AW184" s="15" t="s">
        <v>27</v>
      </c>
      <c r="AX184" s="15" t="s">
        <v>70</v>
      </c>
      <c r="AY184" s="186" t="s">
        <v>208</v>
      </c>
    </row>
    <row r="185" spans="2:51" s="13" customFormat="1">
      <c r="B185" s="158"/>
      <c r="D185" s="159" t="s">
        <v>218</v>
      </c>
      <c r="E185" s="160" t="s">
        <v>1</v>
      </c>
      <c r="F185" s="161" t="s">
        <v>1527</v>
      </c>
      <c r="H185" s="162">
        <v>8.8650000000000002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218</v>
      </c>
      <c r="AU185" s="160" t="s">
        <v>79</v>
      </c>
      <c r="AV185" s="13" t="s">
        <v>79</v>
      </c>
      <c r="AW185" s="13" t="s">
        <v>27</v>
      </c>
      <c r="AX185" s="13" t="s">
        <v>70</v>
      </c>
      <c r="AY185" s="160" t="s">
        <v>208</v>
      </c>
    </row>
    <row r="186" spans="2:51" s="13" customFormat="1">
      <c r="B186" s="158"/>
      <c r="D186" s="159" t="s">
        <v>218</v>
      </c>
      <c r="E186" s="160" t="s">
        <v>1</v>
      </c>
      <c r="F186" s="161" t="s">
        <v>1528</v>
      </c>
      <c r="H186" s="162">
        <v>7.58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218</v>
      </c>
      <c r="AU186" s="160" t="s">
        <v>79</v>
      </c>
      <c r="AV186" s="13" t="s">
        <v>79</v>
      </c>
      <c r="AW186" s="13" t="s">
        <v>27</v>
      </c>
      <c r="AX186" s="13" t="s">
        <v>70</v>
      </c>
      <c r="AY186" s="160" t="s">
        <v>208</v>
      </c>
    </row>
    <row r="187" spans="2:51" s="13" customFormat="1">
      <c r="B187" s="158"/>
      <c r="D187" s="159" t="s">
        <v>218</v>
      </c>
      <c r="E187" s="160" t="s">
        <v>1</v>
      </c>
      <c r="F187" s="161" t="s">
        <v>1529</v>
      </c>
      <c r="H187" s="162">
        <v>3.84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218</v>
      </c>
      <c r="AU187" s="160" t="s">
        <v>79</v>
      </c>
      <c r="AV187" s="13" t="s">
        <v>79</v>
      </c>
      <c r="AW187" s="13" t="s">
        <v>27</v>
      </c>
      <c r="AX187" s="13" t="s">
        <v>70</v>
      </c>
      <c r="AY187" s="160" t="s">
        <v>208</v>
      </c>
    </row>
    <row r="188" spans="2:51" s="15" customFormat="1">
      <c r="B188" s="185"/>
      <c r="D188" s="159" t="s">
        <v>218</v>
      </c>
      <c r="E188" s="186" t="s">
        <v>1</v>
      </c>
      <c r="F188" s="187" t="s">
        <v>351</v>
      </c>
      <c r="H188" s="188">
        <v>20.285</v>
      </c>
      <c r="L188" s="185"/>
      <c r="M188" s="189"/>
      <c r="N188" s="190"/>
      <c r="O188" s="190"/>
      <c r="P188" s="190"/>
      <c r="Q188" s="190"/>
      <c r="R188" s="190"/>
      <c r="S188" s="190"/>
      <c r="T188" s="191"/>
      <c r="AT188" s="186" t="s">
        <v>218</v>
      </c>
      <c r="AU188" s="186" t="s">
        <v>79</v>
      </c>
      <c r="AV188" s="15" t="s">
        <v>226</v>
      </c>
      <c r="AW188" s="15" t="s">
        <v>27</v>
      </c>
      <c r="AX188" s="15" t="s">
        <v>70</v>
      </c>
      <c r="AY188" s="186" t="s">
        <v>208</v>
      </c>
    </row>
    <row r="189" spans="2:51" s="13" customFormat="1">
      <c r="B189" s="158"/>
      <c r="D189" s="159" t="s">
        <v>218</v>
      </c>
      <c r="E189" s="160" t="s">
        <v>1</v>
      </c>
      <c r="F189" s="161" t="s">
        <v>1530</v>
      </c>
      <c r="H189" s="162">
        <v>7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218</v>
      </c>
      <c r="AU189" s="160" t="s">
        <v>79</v>
      </c>
      <c r="AV189" s="13" t="s">
        <v>79</v>
      </c>
      <c r="AW189" s="13" t="s">
        <v>27</v>
      </c>
      <c r="AX189" s="13" t="s">
        <v>70</v>
      </c>
      <c r="AY189" s="160" t="s">
        <v>208</v>
      </c>
    </row>
    <row r="190" spans="2:51" s="15" customFormat="1">
      <c r="B190" s="185"/>
      <c r="D190" s="159" t="s">
        <v>218</v>
      </c>
      <c r="E190" s="186" t="s">
        <v>1</v>
      </c>
      <c r="F190" s="187" t="s">
        <v>1156</v>
      </c>
      <c r="H190" s="188">
        <v>7</v>
      </c>
      <c r="L190" s="185"/>
      <c r="M190" s="189"/>
      <c r="N190" s="190"/>
      <c r="O190" s="190"/>
      <c r="P190" s="190"/>
      <c r="Q190" s="190"/>
      <c r="R190" s="190"/>
      <c r="S190" s="190"/>
      <c r="T190" s="191"/>
      <c r="AT190" s="186" t="s">
        <v>218</v>
      </c>
      <c r="AU190" s="186" t="s">
        <v>79</v>
      </c>
      <c r="AV190" s="15" t="s">
        <v>226</v>
      </c>
      <c r="AW190" s="15" t="s">
        <v>27</v>
      </c>
      <c r="AX190" s="15" t="s">
        <v>70</v>
      </c>
      <c r="AY190" s="186" t="s">
        <v>208</v>
      </c>
    </row>
    <row r="191" spans="2:51" s="14" customFormat="1">
      <c r="B191" s="166"/>
      <c r="D191" s="159" t="s">
        <v>218</v>
      </c>
      <c r="E191" s="167" t="s">
        <v>1</v>
      </c>
      <c r="F191" s="168" t="s">
        <v>283</v>
      </c>
      <c r="H191" s="169">
        <v>178.965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218</v>
      </c>
      <c r="AU191" s="167" t="s">
        <v>79</v>
      </c>
      <c r="AV191" s="14" t="s">
        <v>216</v>
      </c>
      <c r="AW191" s="14" t="s">
        <v>27</v>
      </c>
      <c r="AX191" s="14" t="s">
        <v>77</v>
      </c>
      <c r="AY191" s="167" t="s">
        <v>208</v>
      </c>
    </row>
    <row r="192" spans="2:51" s="13" customFormat="1">
      <c r="B192" s="158"/>
      <c r="D192" s="159" t="s">
        <v>218</v>
      </c>
      <c r="F192" s="161" t="s">
        <v>1531</v>
      </c>
      <c r="H192" s="162">
        <v>193.28200000000001</v>
      </c>
      <c r="L192" s="158"/>
      <c r="M192" s="163"/>
      <c r="N192" s="164"/>
      <c r="O192" s="164"/>
      <c r="P192" s="164"/>
      <c r="Q192" s="164"/>
      <c r="R192" s="164"/>
      <c r="S192" s="164"/>
      <c r="T192" s="165"/>
      <c r="AT192" s="160" t="s">
        <v>218</v>
      </c>
      <c r="AU192" s="160" t="s">
        <v>79</v>
      </c>
      <c r="AV192" s="13" t="s">
        <v>79</v>
      </c>
      <c r="AW192" s="13" t="s">
        <v>3</v>
      </c>
      <c r="AX192" s="13" t="s">
        <v>77</v>
      </c>
      <c r="AY192" s="160" t="s">
        <v>208</v>
      </c>
    </row>
    <row r="193" spans="1:65" s="2" customFormat="1" ht="16.5" customHeight="1">
      <c r="A193" s="29"/>
      <c r="B193" s="145"/>
      <c r="C193" s="146" t="s">
        <v>7</v>
      </c>
      <c r="D193" s="146" t="s">
        <v>211</v>
      </c>
      <c r="E193" s="147" t="s">
        <v>1532</v>
      </c>
      <c r="F193" s="148" t="s">
        <v>1533</v>
      </c>
      <c r="G193" s="149" t="s">
        <v>214</v>
      </c>
      <c r="H193" s="150">
        <v>114.97499999999999</v>
      </c>
      <c r="I193" s="151">
        <v>30</v>
      </c>
      <c r="J193" s="151">
        <f>ROUND(I193*H193,2)</f>
        <v>3449.25</v>
      </c>
      <c r="K193" s="148" t="s">
        <v>1</v>
      </c>
      <c r="L193" s="30"/>
      <c r="M193" s="152" t="s">
        <v>1</v>
      </c>
      <c r="N193" s="153" t="s">
        <v>35</v>
      </c>
      <c r="O193" s="154">
        <v>0</v>
      </c>
      <c r="P193" s="154">
        <f>O193*H193</f>
        <v>0</v>
      </c>
      <c r="Q193" s="154">
        <v>2.9999999999999997E-4</v>
      </c>
      <c r="R193" s="154">
        <f>Q193*H193</f>
        <v>3.4492499999999995E-2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278</v>
      </c>
      <c r="AT193" s="156" t="s">
        <v>211</v>
      </c>
      <c r="AU193" s="156" t="s">
        <v>79</v>
      </c>
      <c r="AY193" s="17" t="s">
        <v>208</v>
      </c>
      <c r="BE193" s="157">
        <f>IF(N193="základní",J193,0)</f>
        <v>3449.25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77</v>
      </c>
      <c r="BK193" s="157">
        <f>ROUND(I193*H193,2)</f>
        <v>3449.25</v>
      </c>
      <c r="BL193" s="17" t="s">
        <v>278</v>
      </c>
      <c r="BM193" s="156" t="s">
        <v>1534</v>
      </c>
    </row>
    <row r="194" spans="1:65" s="13" customFormat="1">
      <c r="B194" s="158"/>
      <c r="D194" s="159" t="s">
        <v>218</v>
      </c>
      <c r="E194" s="160" t="s">
        <v>1</v>
      </c>
      <c r="F194" s="161" t="s">
        <v>1535</v>
      </c>
      <c r="H194" s="162">
        <v>114.97499999999999</v>
      </c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218</v>
      </c>
      <c r="AU194" s="160" t="s">
        <v>79</v>
      </c>
      <c r="AV194" s="13" t="s">
        <v>79</v>
      </c>
      <c r="AW194" s="13" t="s">
        <v>27</v>
      </c>
      <c r="AX194" s="13" t="s">
        <v>77</v>
      </c>
      <c r="AY194" s="160" t="s">
        <v>208</v>
      </c>
    </row>
    <row r="195" spans="1:65" s="2" customFormat="1" ht="16.5" customHeight="1">
      <c r="A195" s="29"/>
      <c r="B195" s="145"/>
      <c r="C195" s="146" t="s">
        <v>455</v>
      </c>
      <c r="D195" s="146" t="s">
        <v>211</v>
      </c>
      <c r="E195" s="147" t="s">
        <v>1536</v>
      </c>
      <c r="F195" s="148" t="s">
        <v>1537</v>
      </c>
      <c r="G195" s="149" t="s">
        <v>214</v>
      </c>
      <c r="H195" s="150">
        <v>114.97499999999999</v>
      </c>
      <c r="I195" s="151">
        <v>210</v>
      </c>
      <c r="J195" s="151">
        <f>ROUND(I195*H195,2)</f>
        <v>24144.75</v>
      </c>
      <c r="K195" s="148" t="s">
        <v>1</v>
      </c>
      <c r="L195" s="30"/>
      <c r="M195" s="152" t="s">
        <v>1</v>
      </c>
      <c r="N195" s="153" t="s">
        <v>35</v>
      </c>
      <c r="O195" s="154">
        <v>0</v>
      </c>
      <c r="P195" s="154">
        <f>O195*H195</f>
        <v>0</v>
      </c>
      <c r="Q195" s="154">
        <v>7.7000000000000002E-3</v>
      </c>
      <c r="R195" s="154">
        <f>Q195*H195</f>
        <v>0.88530750000000002</v>
      </c>
      <c r="S195" s="154">
        <v>0</v>
      </c>
      <c r="T195" s="15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278</v>
      </c>
      <c r="AT195" s="156" t="s">
        <v>211</v>
      </c>
      <c r="AU195" s="156" t="s">
        <v>79</v>
      </c>
      <c r="AY195" s="17" t="s">
        <v>208</v>
      </c>
      <c r="BE195" s="157">
        <f>IF(N195="základní",J195,0)</f>
        <v>24144.75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77</v>
      </c>
      <c r="BK195" s="157">
        <f>ROUND(I195*H195,2)</f>
        <v>24144.75</v>
      </c>
      <c r="BL195" s="17" t="s">
        <v>278</v>
      </c>
      <c r="BM195" s="156" t="s">
        <v>1538</v>
      </c>
    </row>
    <row r="196" spans="1:65" s="13" customFormat="1">
      <c r="B196" s="158"/>
      <c r="D196" s="159" t="s">
        <v>218</v>
      </c>
      <c r="E196" s="160" t="s">
        <v>1</v>
      </c>
      <c r="F196" s="161" t="s">
        <v>1539</v>
      </c>
      <c r="H196" s="162">
        <v>-16.11</v>
      </c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218</v>
      </c>
      <c r="AU196" s="160" t="s">
        <v>79</v>
      </c>
      <c r="AV196" s="13" t="s">
        <v>79</v>
      </c>
      <c r="AW196" s="13" t="s">
        <v>27</v>
      </c>
      <c r="AX196" s="13" t="s">
        <v>70</v>
      </c>
      <c r="AY196" s="160" t="s">
        <v>208</v>
      </c>
    </row>
    <row r="197" spans="1:65" s="13" customFormat="1">
      <c r="B197" s="158"/>
      <c r="D197" s="159" t="s">
        <v>218</v>
      </c>
      <c r="E197" s="160" t="s">
        <v>1</v>
      </c>
      <c r="F197" s="161" t="s">
        <v>1540</v>
      </c>
      <c r="H197" s="162">
        <v>-29.33</v>
      </c>
      <c r="L197" s="158"/>
      <c r="M197" s="163"/>
      <c r="N197" s="164"/>
      <c r="O197" s="164"/>
      <c r="P197" s="164"/>
      <c r="Q197" s="164"/>
      <c r="R197" s="164"/>
      <c r="S197" s="164"/>
      <c r="T197" s="165"/>
      <c r="AT197" s="160" t="s">
        <v>218</v>
      </c>
      <c r="AU197" s="160" t="s">
        <v>79</v>
      </c>
      <c r="AV197" s="13" t="s">
        <v>79</v>
      </c>
      <c r="AW197" s="13" t="s">
        <v>27</v>
      </c>
      <c r="AX197" s="13" t="s">
        <v>70</v>
      </c>
      <c r="AY197" s="160" t="s">
        <v>208</v>
      </c>
    </row>
    <row r="198" spans="1:65" s="13" customFormat="1">
      <c r="B198" s="158"/>
      <c r="D198" s="159" t="s">
        <v>218</v>
      </c>
      <c r="E198" s="160" t="s">
        <v>1</v>
      </c>
      <c r="F198" s="161" t="s">
        <v>1333</v>
      </c>
      <c r="H198" s="162">
        <v>-15.35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218</v>
      </c>
      <c r="AU198" s="160" t="s">
        <v>79</v>
      </c>
      <c r="AV198" s="13" t="s">
        <v>79</v>
      </c>
      <c r="AW198" s="13" t="s">
        <v>27</v>
      </c>
      <c r="AX198" s="13" t="s">
        <v>70</v>
      </c>
      <c r="AY198" s="160" t="s">
        <v>208</v>
      </c>
    </row>
    <row r="199" spans="1:65" s="13" customFormat="1">
      <c r="B199" s="158"/>
      <c r="D199" s="159" t="s">
        <v>218</v>
      </c>
      <c r="E199" s="160" t="s">
        <v>1</v>
      </c>
      <c r="F199" s="161" t="s">
        <v>1541</v>
      </c>
      <c r="H199" s="162">
        <v>-3.2</v>
      </c>
      <c r="L199" s="158"/>
      <c r="M199" s="163"/>
      <c r="N199" s="164"/>
      <c r="O199" s="164"/>
      <c r="P199" s="164"/>
      <c r="Q199" s="164"/>
      <c r="R199" s="164"/>
      <c r="S199" s="164"/>
      <c r="T199" s="165"/>
      <c r="AT199" s="160" t="s">
        <v>218</v>
      </c>
      <c r="AU199" s="160" t="s">
        <v>79</v>
      </c>
      <c r="AV199" s="13" t="s">
        <v>79</v>
      </c>
      <c r="AW199" s="13" t="s">
        <v>27</v>
      </c>
      <c r="AX199" s="13" t="s">
        <v>70</v>
      </c>
      <c r="AY199" s="160" t="s">
        <v>208</v>
      </c>
    </row>
    <row r="200" spans="1:65" s="15" customFormat="1">
      <c r="B200" s="185"/>
      <c r="D200" s="159" t="s">
        <v>218</v>
      </c>
      <c r="E200" s="186" t="s">
        <v>1</v>
      </c>
      <c r="F200" s="187" t="s">
        <v>1188</v>
      </c>
      <c r="H200" s="188">
        <v>-63.99</v>
      </c>
      <c r="L200" s="185"/>
      <c r="M200" s="189"/>
      <c r="N200" s="190"/>
      <c r="O200" s="190"/>
      <c r="P200" s="190"/>
      <c r="Q200" s="190"/>
      <c r="R200" s="190"/>
      <c r="S200" s="190"/>
      <c r="T200" s="191"/>
      <c r="AT200" s="186" t="s">
        <v>218</v>
      </c>
      <c r="AU200" s="186" t="s">
        <v>79</v>
      </c>
      <c r="AV200" s="15" t="s">
        <v>226</v>
      </c>
      <c r="AW200" s="15" t="s">
        <v>27</v>
      </c>
      <c r="AX200" s="15" t="s">
        <v>70</v>
      </c>
      <c r="AY200" s="186" t="s">
        <v>208</v>
      </c>
    </row>
    <row r="201" spans="1:65" s="13" customFormat="1">
      <c r="B201" s="158"/>
      <c r="D201" s="159" t="s">
        <v>218</v>
      </c>
      <c r="E201" s="160" t="s">
        <v>1</v>
      </c>
      <c r="F201" s="161" t="s">
        <v>1519</v>
      </c>
      <c r="H201" s="162">
        <v>109.26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218</v>
      </c>
      <c r="AU201" s="160" t="s">
        <v>79</v>
      </c>
      <c r="AV201" s="13" t="s">
        <v>79</v>
      </c>
      <c r="AW201" s="13" t="s">
        <v>27</v>
      </c>
      <c r="AX201" s="13" t="s">
        <v>70</v>
      </c>
      <c r="AY201" s="160" t="s">
        <v>208</v>
      </c>
    </row>
    <row r="202" spans="1:65" s="13" customFormat="1">
      <c r="B202" s="158"/>
      <c r="D202" s="159" t="s">
        <v>218</v>
      </c>
      <c r="E202" s="160" t="s">
        <v>1</v>
      </c>
      <c r="F202" s="161" t="s">
        <v>1520</v>
      </c>
      <c r="H202" s="162">
        <v>7.085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218</v>
      </c>
      <c r="AU202" s="160" t="s">
        <v>79</v>
      </c>
      <c r="AV202" s="13" t="s">
        <v>79</v>
      </c>
      <c r="AW202" s="13" t="s">
        <v>27</v>
      </c>
      <c r="AX202" s="13" t="s">
        <v>70</v>
      </c>
      <c r="AY202" s="160" t="s">
        <v>208</v>
      </c>
    </row>
    <row r="203" spans="1:65" s="13" customFormat="1">
      <c r="B203" s="158"/>
      <c r="D203" s="159" t="s">
        <v>218</v>
      </c>
      <c r="E203" s="160" t="s">
        <v>1</v>
      </c>
      <c r="F203" s="161" t="s">
        <v>1521</v>
      </c>
      <c r="H203" s="162">
        <v>8.9309999999999992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218</v>
      </c>
      <c r="AU203" s="160" t="s">
        <v>79</v>
      </c>
      <c r="AV203" s="13" t="s">
        <v>79</v>
      </c>
      <c r="AW203" s="13" t="s">
        <v>27</v>
      </c>
      <c r="AX203" s="13" t="s">
        <v>70</v>
      </c>
      <c r="AY203" s="160" t="s">
        <v>208</v>
      </c>
    </row>
    <row r="204" spans="1:65" s="15" customFormat="1">
      <c r="B204" s="185"/>
      <c r="D204" s="159" t="s">
        <v>218</v>
      </c>
      <c r="E204" s="186" t="s">
        <v>1</v>
      </c>
      <c r="F204" s="187" t="s">
        <v>1178</v>
      </c>
      <c r="H204" s="188">
        <v>125.276</v>
      </c>
      <c r="L204" s="185"/>
      <c r="M204" s="189"/>
      <c r="N204" s="190"/>
      <c r="O204" s="190"/>
      <c r="P204" s="190"/>
      <c r="Q204" s="190"/>
      <c r="R204" s="190"/>
      <c r="S204" s="190"/>
      <c r="T204" s="191"/>
      <c r="AT204" s="186" t="s">
        <v>218</v>
      </c>
      <c r="AU204" s="186" t="s">
        <v>79</v>
      </c>
      <c r="AV204" s="15" t="s">
        <v>226</v>
      </c>
      <c r="AW204" s="15" t="s">
        <v>27</v>
      </c>
      <c r="AX204" s="15" t="s">
        <v>70</v>
      </c>
      <c r="AY204" s="186" t="s">
        <v>208</v>
      </c>
    </row>
    <row r="205" spans="1:65" s="13" customFormat="1">
      <c r="B205" s="158"/>
      <c r="D205" s="159" t="s">
        <v>218</v>
      </c>
      <c r="E205" s="160" t="s">
        <v>1</v>
      </c>
      <c r="F205" s="161" t="s">
        <v>1522</v>
      </c>
      <c r="H205" s="162">
        <v>11.093</v>
      </c>
      <c r="L205" s="158"/>
      <c r="M205" s="163"/>
      <c r="N205" s="164"/>
      <c r="O205" s="164"/>
      <c r="P205" s="164"/>
      <c r="Q205" s="164"/>
      <c r="R205" s="164"/>
      <c r="S205" s="164"/>
      <c r="T205" s="165"/>
      <c r="AT205" s="160" t="s">
        <v>218</v>
      </c>
      <c r="AU205" s="160" t="s">
        <v>79</v>
      </c>
      <c r="AV205" s="13" t="s">
        <v>79</v>
      </c>
      <c r="AW205" s="13" t="s">
        <v>27</v>
      </c>
      <c r="AX205" s="13" t="s">
        <v>70</v>
      </c>
      <c r="AY205" s="160" t="s">
        <v>208</v>
      </c>
    </row>
    <row r="206" spans="1:65" s="13" customFormat="1">
      <c r="B206" s="158"/>
      <c r="D206" s="159" t="s">
        <v>218</v>
      </c>
      <c r="E206" s="160" t="s">
        <v>1</v>
      </c>
      <c r="F206" s="161" t="s">
        <v>1523</v>
      </c>
      <c r="H206" s="162">
        <v>2.79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218</v>
      </c>
      <c r="AU206" s="160" t="s">
        <v>79</v>
      </c>
      <c r="AV206" s="13" t="s">
        <v>79</v>
      </c>
      <c r="AW206" s="13" t="s">
        <v>27</v>
      </c>
      <c r="AX206" s="13" t="s">
        <v>70</v>
      </c>
      <c r="AY206" s="160" t="s">
        <v>208</v>
      </c>
    </row>
    <row r="207" spans="1:65" s="13" customFormat="1">
      <c r="B207" s="158"/>
      <c r="D207" s="159" t="s">
        <v>218</v>
      </c>
      <c r="E207" s="160" t="s">
        <v>1</v>
      </c>
      <c r="F207" s="161" t="s">
        <v>1524</v>
      </c>
      <c r="H207" s="162">
        <v>6.8689999999999998</v>
      </c>
      <c r="L207" s="158"/>
      <c r="M207" s="163"/>
      <c r="N207" s="164"/>
      <c r="O207" s="164"/>
      <c r="P207" s="164"/>
      <c r="Q207" s="164"/>
      <c r="R207" s="164"/>
      <c r="S207" s="164"/>
      <c r="T207" s="165"/>
      <c r="AT207" s="160" t="s">
        <v>218</v>
      </c>
      <c r="AU207" s="160" t="s">
        <v>79</v>
      </c>
      <c r="AV207" s="13" t="s">
        <v>79</v>
      </c>
      <c r="AW207" s="13" t="s">
        <v>27</v>
      </c>
      <c r="AX207" s="13" t="s">
        <v>70</v>
      </c>
      <c r="AY207" s="160" t="s">
        <v>208</v>
      </c>
    </row>
    <row r="208" spans="1:65" s="13" customFormat="1">
      <c r="B208" s="158"/>
      <c r="D208" s="159" t="s">
        <v>218</v>
      </c>
      <c r="E208" s="160" t="s">
        <v>1</v>
      </c>
      <c r="F208" s="161" t="s">
        <v>1525</v>
      </c>
      <c r="H208" s="162">
        <v>4.7119999999999997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218</v>
      </c>
      <c r="AU208" s="160" t="s">
        <v>79</v>
      </c>
      <c r="AV208" s="13" t="s">
        <v>79</v>
      </c>
      <c r="AW208" s="13" t="s">
        <v>27</v>
      </c>
      <c r="AX208" s="13" t="s">
        <v>70</v>
      </c>
      <c r="AY208" s="160" t="s">
        <v>208</v>
      </c>
    </row>
    <row r="209" spans="1:65" s="13" customFormat="1">
      <c r="B209" s="158"/>
      <c r="D209" s="159" t="s">
        <v>218</v>
      </c>
      <c r="E209" s="160" t="s">
        <v>1</v>
      </c>
      <c r="F209" s="161" t="s">
        <v>1526</v>
      </c>
      <c r="H209" s="162">
        <v>0.94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218</v>
      </c>
      <c r="AU209" s="160" t="s">
        <v>79</v>
      </c>
      <c r="AV209" s="13" t="s">
        <v>79</v>
      </c>
      <c r="AW209" s="13" t="s">
        <v>27</v>
      </c>
      <c r="AX209" s="13" t="s">
        <v>70</v>
      </c>
      <c r="AY209" s="160" t="s">
        <v>208</v>
      </c>
    </row>
    <row r="210" spans="1:65" s="15" customFormat="1">
      <c r="B210" s="185"/>
      <c r="D210" s="159" t="s">
        <v>218</v>
      </c>
      <c r="E210" s="186" t="s">
        <v>1</v>
      </c>
      <c r="F210" s="187" t="s">
        <v>348</v>
      </c>
      <c r="H210" s="188">
        <v>26.404</v>
      </c>
      <c r="L210" s="185"/>
      <c r="M210" s="189"/>
      <c r="N210" s="190"/>
      <c r="O210" s="190"/>
      <c r="P210" s="190"/>
      <c r="Q210" s="190"/>
      <c r="R210" s="190"/>
      <c r="S210" s="190"/>
      <c r="T210" s="191"/>
      <c r="AT210" s="186" t="s">
        <v>218</v>
      </c>
      <c r="AU210" s="186" t="s">
        <v>79</v>
      </c>
      <c r="AV210" s="15" t="s">
        <v>226</v>
      </c>
      <c r="AW210" s="15" t="s">
        <v>27</v>
      </c>
      <c r="AX210" s="15" t="s">
        <v>70</v>
      </c>
      <c r="AY210" s="186" t="s">
        <v>208</v>
      </c>
    </row>
    <row r="211" spans="1:65" s="13" customFormat="1">
      <c r="B211" s="158"/>
      <c r="D211" s="159" t="s">
        <v>218</v>
      </c>
      <c r="E211" s="160" t="s">
        <v>1</v>
      </c>
      <c r="F211" s="161" t="s">
        <v>1527</v>
      </c>
      <c r="H211" s="162">
        <v>8.8650000000000002</v>
      </c>
      <c r="L211" s="158"/>
      <c r="M211" s="163"/>
      <c r="N211" s="164"/>
      <c r="O211" s="164"/>
      <c r="P211" s="164"/>
      <c r="Q211" s="164"/>
      <c r="R211" s="164"/>
      <c r="S211" s="164"/>
      <c r="T211" s="165"/>
      <c r="AT211" s="160" t="s">
        <v>218</v>
      </c>
      <c r="AU211" s="160" t="s">
        <v>79</v>
      </c>
      <c r="AV211" s="13" t="s">
        <v>79</v>
      </c>
      <c r="AW211" s="13" t="s">
        <v>27</v>
      </c>
      <c r="AX211" s="13" t="s">
        <v>70</v>
      </c>
      <c r="AY211" s="160" t="s">
        <v>208</v>
      </c>
    </row>
    <row r="212" spans="1:65" s="13" customFormat="1">
      <c r="B212" s="158"/>
      <c r="D212" s="159" t="s">
        <v>218</v>
      </c>
      <c r="E212" s="160" t="s">
        <v>1</v>
      </c>
      <c r="F212" s="161" t="s">
        <v>1528</v>
      </c>
      <c r="H212" s="162">
        <v>7.58</v>
      </c>
      <c r="L212" s="158"/>
      <c r="M212" s="163"/>
      <c r="N212" s="164"/>
      <c r="O212" s="164"/>
      <c r="P212" s="164"/>
      <c r="Q212" s="164"/>
      <c r="R212" s="164"/>
      <c r="S212" s="164"/>
      <c r="T212" s="165"/>
      <c r="AT212" s="160" t="s">
        <v>218</v>
      </c>
      <c r="AU212" s="160" t="s">
        <v>79</v>
      </c>
      <c r="AV212" s="13" t="s">
        <v>79</v>
      </c>
      <c r="AW212" s="13" t="s">
        <v>27</v>
      </c>
      <c r="AX212" s="13" t="s">
        <v>70</v>
      </c>
      <c r="AY212" s="160" t="s">
        <v>208</v>
      </c>
    </row>
    <row r="213" spans="1:65" s="13" customFormat="1">
      <c r="B213" s="158"/>
      <c r="D213" s="159" t="s">
        <v>218</v>
      </c>
      <c r="E213" s="160" t="s">
        <v>1</v>
      </c>
      <c r="F213" s="161" t="s">
        <v>1529</v>
      </c>
      <c r="H213" s="162">
        <v>3.84</v>
      </c>
      <c r="L213" s="158"/>
      <c r="M213" s="163"/>
      <c r="N213" s="164"/>
      <c r="O213" s="164"/>
      <c r="P213" s="164"/>
      <c r="Q213" s="164"/>
      <c r="R213" s="164"/>
      <c r="S213" s="164"/>
      <c r="T213" s="165"/>
      <c r="AT213" s="160" t="s">
        <v>218</v>
      </c>
      <c r="AU213" s="160" t="s">
        <v>79</v>
      </c>
      <c r="AV213" s="13" t="s">
        <v>79</v>
      </c>
      <c r="AW213" s="13" t="s">
        <v>27</v>
      </c>
      <c r="AX213" s="13" t="s">
        <v>70</v>
      </c>
      <c r="AY213" s="160" t="s">
        <v>208</v>
      </c>
    </row>
    <row r="214" spans="1:65" s="15" customFormat="1">
      <c r="B214" s="185"/>
      <c r="D214" s="159" t="s">
        <v>218</v>
      </c>
      <c r="E214" s="186" t="s">
        <v>1</v>
      </c>
      <c r="F214" s="187" t="s">
        <v>351</v>
      </c>
      <c r="H214" s="188">
        <v>20.285</v>
      </c>
      <c r="L214" s="185"/>
      <c r="M214" s="189"/>
      <c r="N214" s="190"/>
      <c r="O214" s="190"/>
      <c r="P214" s="190"/>
      <c r="Q214" s="190"/>
      <c r="R214" s="190"/>
      <c r="S214" s="190"/>
      <c r="T214" s="191"/>
      <c r="AT214" s="186" t="s">
        <v>218</v>
      </c>
      <c r="AU214" s="186" t="s">
        <v>79</v>
      </c>
      <c r="AV214" s="15" t="s">
        <v>226</v>
      </c>
      <c r="AW214" s="15" t="s">
        <v>27</v>
      </c>
      <c r="AX214" s="15" t="s">
        <v>70</v>
      </c>
      <c r="AY214" s="186" t="s">
        <v>208</v>
      </c>
    </row>
    <row r="215" spans="1:65" s="13" customFormat="1">
      <c r="B215" s="158"/>
      <c r="D215" s="159" t="s">
        <v>218</v>
      </c>
      <c r="E215" s="160" t="s">
        <v>1</v>
      </c>
      <c r="F215" s="161" t="s">
        <v>1530</v>
      </c>
      <c r="H215" s="162">
        <v>7</v>
      </c>
      <c r="L215" s="158"/>
      <c r="M215" s="163"/>
      <c r="N215" s="164"/>
      <c r="O215" s="164"/>
      <c r="P215" s="164"/>
      <c r="Q215" s="164"/>
      <c r="R215" s="164"/>
      <c r="S215" s="164"/>
      <c r="T215" s="165"/>
      <c r="AT215" s="160" t="s">
        <v>218</v>
      </c>
      <c r="AU215" s="160" t="s">
        <v>79</v>
      </c>
      <c r="AV215" s="13" t="s">
        <v>79</v>
      </c>
      <c r="AW215" s="13" t="s">
        <v>27</v>
      </c>
      <c r="AX215" s="13" t="s">
        <v>70</v>
      </c>
      <c r="AY215" s="160" t="s">
        <v>208</v>
      </c>
    </row>
    <row r="216" spans="1:65" s="15" customFormat="1">
      <c r="B216" s="185"/>
      <c r="D216" s="159" t="s">
        <v>218</v>
      </c>
      <c r="E216" s="186" t="s">
        <v>1</v>
      </c>
      <c r="F216" s="187" t="s">
        <v>1156</v>
      </c>
      <c r="H216" s="188">
        <v>7</v>
      </c>
      <c r="L216" s="185"/>
      <c r="M216" s="189"/>
      <c r="N216" s="190"/>
      <c r="O216" s="190"/>
      <c r="P216" s="190"/>
      <c r="Q216" s="190"/>
      <c r="R216" s="190"/>
      <c r="S216" s="190"/>
      <c r="T216" s="191"/>
      <c r="AT216" s="186" t="s">
        <v>218</v>
      </c>
      <c r="AU216" s="186" t="s">
        <v>79</v>
      </c>
      <c r="AV216" s="15" t="s">
        <v>226</v>
      </c>
      <c r="AW216" s="15" t="s">
        <v>27</v>
      </c>
      <c r="AX216" s="15" t="s">
        <v>70</v>
      </c>
      <c r="AY216" s="186" t="s">
        <v>208</v>
      </c>
    </row>
    <row r="217" spans="1:65" s="14" customFormat="1">
      <c r="B217" s="166"/>
      <c r="D217" s="159" t="s">
        <v>218</v>
      </c>
      <c r="E217" s="167" t="s">
        <v>1</v>
      </c>
      <c r="F217" s="168" t="s">
        <v>283</v>
      </c>
      <c r="H217" s="169">
        <v>114.97499999999999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218</v>
      </c>
      <c r="AU217" s="167" t="s">
        <v>79</v>
      </c>
      <c r="AV217" s="14" t="s">
        <v>216</v>
      </c>
      <c r="AW217" s="14" t="s">
        <v>27</v>
      </c>
      <c r="AX217" s="14" t="s">
        <v>77</v>
      </c>
      <c r="AY217" s="167" t="s">
        <v>208</v>
      </c>
    </row>
    <row r="218" spans="1:65" s="2" customFormat="1" ht="16.5" customHeight="1">
      <c r="A218" s="29"/>
      <c r="B218" s="145"/>
      <c r="C218" s="146" t="s">
        <v>459</v>
      </c>
      <c r="D218" s="146" t="s">
        <v>211</v>
      </c>
      <c r="E218" s="147" t="s">
        <v>1368</v>
      </c>
      <c r="F218" s="148" t="s">
        <v>1369</v>
      </c>
      <c r="G218" s="149" t="s">
        <v>250</v>
      </c>
      <c r="H218" s="150">
        <v>5.3579999999999997</v>
      </c>
      <c r="I218" s="151">
        <v>500</v>
      </c>
      <c r="J218" s="151">
        <f>ROUND(I218*H218,2)</f>
        <v>2679</v>
      </c>
      <c r="K218" s="148" t="s">
        <v>1</v>
      </c>
      <c r="L218" s="30"/>
      <c r="M218" s="152" t="s">
        <v>1</v>
      </c>
      <c r="N218" s="153" t="s">
        <v>35</v>
      </c>
      <c r="O218" s="154">
        <v>0</v>
      </c>
      <c r="P218" s="154">
        <f>O218*H218</f>
        <v>0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278</v>
      </c>
      <c r="AT218" s="156" t="s">
        <v>211</v>
      </c>
      <c r="AU218" s="156" t="s">
        <v>79</v>
      </c>
      <c r="AY218" s="17" t="s">
        <v>208</v>
      </c>
      <c r="BE218" s="157">
        <f>IF(N218="základní",J218,0)</f>
        <v>2679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77</v>
      </c>
      <c r="BK218" s="157">
        <f>ROUND(I218*H218,2)</f>
        <v>2679</v>
      </c>
      <c r="BL218" s="17" t="s">
        <v>278</v>
      </c>
      <c r="BM218" s="156" t="s">
        <v>1370</v>
      </c>
    </row>
    <row r="219" spans="1:65" s="2" customFormat="1" ht="16.5" customHeight="1">
      <c r="A219" s="29"/>
      <c r="B219" s="145"/>
      <c r="C219" s="146" t="s">
        <v>464</v>
      </c>
      <c r="D219" s="146" t="s">
        <v>211</v>
      </c>
      <c r="E219" s="147" t="s">
        <v>1371</v>
      </c>
      <c r="F219" s="148" t="s">
        <v>1372</v>
      </c>
      <c r="G219" s="149" t="s">
        <v>250</v>
      </c>
      <c r="H219" s="150">
        <v>5.3579999999999997</v>
      </c>
      <c r="I219" s="151">
        <v>500</v>
      </c>
      <c r="J219" s="151">
        <f>ROUND(I219*H219,2)</f>
        <v>2679</v>
      </c>
      <c r="K219" s="148" t="s">
        <v>1</v>
      </c>
      <c r="L219" s="30"/>
      <c r="M219" s="152" t="s">
        <v>1</v>
      </c>
      <c r="N219" s="153" t="s">
        <v>35</v>
      </c>
      <c r="O219" s="154">
        <v>0</v>
      </c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278</v>
      </c>
      <c r="AT219" s="156" t="s">
        <v>211</v>
      </c>
      <c r="AU219" s="156" t="s">
        <v>79</v>
      </c>
      <c r="AY219" s="17" t="s">
        <v>208</v>
      </c>
      <c r="BE219" s="157">
        <f>IF(N219="základní",J219,0)</f>
        <v>2679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77</v>
      </c>
      <c r="BK219" s="157">
        <f>ROUND(I219*H219,2)</f>
        <v>2679</v>
      </c>
      <c r="BL219" s="17" t="s">
        <v>278</v>
      </c>
      <c r="BM219" s="156" t="s">
        <v>1373</v>
      </c>
    </row>
    <row r="220" spans="1:65" s="12" customFormat="1" ht="22.9" customHeight="1">
      <c r="B220" s="133"/>
      <c r="D220" s="134" t="s">
        <v>69</v>
      </c>
      <c r="E220" s="143" t="s">
        <v>1384</v>
      </c>
      <c r="F220" s="143" t="s">
        <v>1385</v>
      </c>
      <c r="J220" s="144">
        <f>BK220</f>
        <v>190707.87999999998</v>
      </c>
      <c r="L220" s="133"/>
      <c r="M220" s="137"/>
      <c r="N220" s="138"/>
      <c r="O220" s="138"/>
      <c r="P220" s="139">
        <f>SUM(P221:P299)</f>
        <v>0</v>
      </c>
      <c r="Q220" s="138"/>
      <c r="R220" s="139">
        <f>SUM(R221:R299)</f>
        <v>1.3106018900000003</v>
      </c>
      <c r="S220" s="138"/>
      <c r="T220" s="140">
        <f>SUM(T221:T299)</f>
        <v>0</v>
      </c>
      <c r="AR220" s="134" t="s">
        <v>79</v>
      </c>
      <c r="AT220" s="141" t="s">
        <v>69</v>
      </c>
      <c r="AU220" s="141" t="s">
        <v>77</v>
      </c>
      <c r="AY220" s="134" t="s">
        <v>208</v>
      </c>
      <c r="BK220" s="142">
        <f>SUM(BK221:BK299)</f>
        <v>190707.87999999998</v>
      </c>
    </row>
    <row r="221" spans="1:65" s="2" customFormat="1" ht="16.5" customHeight="1">
      <c r="A221" s="29"/>
      <c r="B221" s="145"/>
      <c r="C221" s="146" t="s">
        <v>469</v>
      </c>
      <c r="D221" s="146" t="s">
        <v>211</v>
      </c>
      <c r="E221" s="147" t="s">
        <v>1542</v>
      </c>
      <c r="F221" s="148" t="s">
        <v>1543</v>
      </c>
      <c r="G221" s="149" t="s">
        <v>214</v>
      </c>
      <c r="H221" s="150">
        <v>33.311999999999998</v>
      </c>
      <c r="I221" s="151">
        <v>160</v>
      </c>
      <c r="J221" s="151">
        <f>ROUND(I221*H221,2)</f>
        <v>5329.92</v>
      </c>
      <c r="K221" s="148" t="s">
        <v>1</v>
      </c>
      <c r="L221" s="30"/>
      <c r="M221" s="152" t="s">
        <v>1</v>
      </c>
      <c r="N221" s="153" t="s">
        <v>35</v>
      </c>
      <c r="O221" s="154">
        <v>0</v>
      </c>
      <c r="P221" s="154">
        <f>O221*H221</f>
        <v>0</v>
      </c>
      <c r="Q221" s="154">
        <v>5.0000000000000001E-4</v>
      </c>
      <c r="R221" s="154">
        <f>Q221*H221</f>
        <v>1.6656000000000001E-2</v>
      </c>
      <c r="S221" s="154">
        <v>0</v>
      </c>
      <c r="T221" s="155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6" t="s">
        <v>278</v>
      </c>
      <c r="AT221" s="156" t="s">
        <v>211</v>
      </c>
      <c r="AU221" s="156" t="s">
        <v>79</v>
      </c>
      <c r="AY221" s="17" t="s">
        <v>208</v>
      </c>
      <c r="BE221" s="157">
        <f>IF(N221="základní",J221,0)</f>
        <v>5329.92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77</v>
      </c>
      <c r="BK221" s="157">
        <f>ROUND(I221*H221,2)</f>
        <v>5329.92</v>
      </c>
      <c r="BL221" s="17" t="s">
        <v>278</v>
      </c>
      <c r="BM221" s="156" t="s">
        <v>1544</v>
      </c>
    </row>
    <row r="222" spans="1:65" s="13" customFormat="1">
      <c r="B222" s="158"/>
      <c r="D222" s="159" t="s">
        <v>218</v>
      </c>
      <c r="E222" s="160" t="s">
        <v>1</v>
      </c>
      <c r="F222" s="161" t="s">
        <v>1545</v>
      </c>
      <c r="H222" s="162">
        <v>143.68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218</v>
      </c>
      <c r="AU222" s="160" t="s">
        <v>79</v>
      </c>
      <c r="AV222" s="13" t="s">
        <v>79</v>
      </c>
      <c r="AW222" s="13" t="s">
        <v>27</v>
      </c>
      <c r="AX222" s="13" t="s">
        <v>70</v>
      </c>
      <c r="AY222" s="160" t="s">
        <v>208</v>
      </c>
    </row>
    <row r="223" spans="1:65" s="13" customFormat="1">
      <c r="B223" s="158"/>
      <c r="D223" s="159" t="s">
        <v>218</v>
      </c>
      <c r="E223" s="160" t="s">
        <v>1</v>
      </c>
      <c r="F223" s="161" t="s">
        <v>346</v>
      </c>
      <c r="H223" s="162">
        <v>3.4</v>
      </c>
      <c r="L223" s="158"/>
      <c r="M223" s="163"/>
      <c r="N223" s="164"/>
      <c r="O223" s="164"/>
      <c r="P223" s="164"/>
      <c r="Q223" s="164"/>
      <c r="R223" s="164"/>
      <c r="S223" s="164"/>
      <c r="T223" s="165"/>
      <c r="AT223" s="160" t="s">
        <v>218</v>
      </c>
      <c r="AU223" s="160" t="s">
        <v>79</v>
      </c>
      <c r="AV223" s="13" t="s">
        <v>79</v>
      </c>
      <c r="AW223" s="13" t="s">
        <v>27</v>
      </c>
      <c r="AX223" s="13" t="s">
        <v>70</v>
      </c>
      <c r="AY223" s="160" t="s">
        <v>208</v>
      </c>
    </row>
    <row r="224" spans="1:65" s="13" customFormat="1">
      <c r="B224" s="158"/>
      <c r="D224" s="159" t="s">
        <v>218</v>
      </c>
      <c r="E224" s="160" t="s">
        <v>1</v>
      </c>
      <c r="F224" s="161" t="s">
        <v>1546</v>
      </c>
      <c r="H224" s="162">
        <v>5</v>
      </c>
      <c r="L224" s="158"/>
      <c r="M224" s="163"/>
      <c r="N224" s="164"/>
      <c r="O224" s="164"/>
      <c r="P224" s="164"/>
      <c r="Q224" s="164"/>
      <c r="R224" s="164"/>
      <c r="S224" s="164"/>
      <c r="T224" s="165"/>
      <c r="AT224" s="160" t="s">
        <v>218</v>
      </c>
      <c r="AU224" s="160" t="s">
        <v>79</v>
      </c>
      <c r="AV224" s="13" t="s">
        <v>79</v>
      </c>
      <c r="AW224" s="13" t="s">
        <v>27</v>
      </c>
      <c r="AX224" s="13" t="s">
        <v>70</v>
      </c>
      <c r="AY224" s="160" t="s">
        <v>208</v>
      </c>
    </row>
    <row r="225" spans="1:65" s="14" customFormat="1">
      <c r="B225" s="166"/>
      <c r="D225" s="159" t="s">
        <v>218</v>
      </c>
      <c r="E225" s="167" t="s">
        <v>1</v>
      </c>
      <c r="F225" s="168" t="s">
        <v>283</v>
      </c>
      <c r="H225" s="169">
        <v>152.08000000000001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218</v>
      </c>
      <c r="AU225" s="167" t="s">
        <v>79</v>
      </c>
      <c r="AV225" s="14" t="s">
        <v>216</v>
      </c>
      <c r="AW225" s="14" t="s">
        <v>27</v>
      </c>
      <c r="AX225" s="14" t="s">
        <v>70</v>
      </c>
      <c r="AY225" s="167" t="s">
        <v>208</v>
      </c>
    </row>
    <row r="226" spans="1:65" s="13" customFormat="1">
      <c r="B226" s="158"/>
      <c r="D226" s="159" t="s">
        <v>218</v>
      </c>
      <c r="E226" s="160" t="s">
        <v>1</v>
      </c>
      <c r="F226" s="161" t="s">
        <v>1547</v>
      </c>
      <c r="H226" s="162">
        <v>-152.08000000000001</v>
      </c>
      <c r="L226" s="158"/>
      <c r="M226" s="163"/>
      <c r="N226" s="164"/>
      <c r="O226" s="164"/>
      <c r="P226" s="164"/>
      <c r="Q226" s="164"/>
      <c r="R226" s="164"/>
      <c r="S226" s="164"/>
      <c r="T226" s="165"/>
      <c r="AT226" s="160" t="s">
        <v>218</v>
      </c>
      <c r="AU226" s="160" t="s">
        <v>79</v>
      </c>
      <c r="AV226" s="13" t="s">
        <v>79</v>
      </c>
      <c r="AW226" s="13" t="s">
        <v>27</v>
      </c>
      <c r="AX226" s="13" t="s">
        <v>70</v>
      </c>
      <c r="AY226" s="160" t="s">
        <v>208</v>
      </c>
    </row>
    <row r="227" spans="1:65" s="15" customFormat="1">
      <c r="B227" s="185"/>
      <c r="D227" s="159" t="s">
        <v>218</v>
      </c>
      <c r="E227" s="186" t="s">
        <v>1</v>
      </c>
      <c r="F227" s="187" t="s">
        <v>1188</v>
      </c>
      <c r="H227" s="188">
        <v>-152.08000000000001</v>
      </c>
      <c r="L227" s="185"/>
      <c r="M227" s="189"/>
      <c r="N227" s="190"/>
      <c r="O227" s="190"/>
      <c r="P227" s="190"/>
      <c r="Q227" s="190"/>
      <c r="R227" s="190"/>
      <c r="S227" s="190"/>
      <c r="T227" s="191"/>
      <c r="AT227" s="186" t="s">
        <v>218</v>
      </c>
      <c r="AU227" s="186" t="s">
        <v>79</v>
      </c>
      <c r="AV227" s="15" t="s">
        <v>226</v>
      </c>
      <c r="AW227" s="15" t="s">
        <v>27</v>
      </c>
      <c r="AX227" s="15" t="s">
        <v>70</v>
      </c>
      <c r="AY227" s="186" t="s">
        <v>208</v>
      </c>
    </row>
    <row r="228" spans="1:65" s="13" customFormat="1">
      <c r="B228" s="158"/>
      <c r="D228" s="159" t="s">
        <v>218</v>
      </c>
      <c r="E228" s="160" t="s">
        <v>1</v>
      </c>
      <c r="F228" s="161" t="s">
        <v>1548</v>
      </c>
      <c r="H228" s="162">
        <v>32.789000000000001</v>
      </c>
      <c r="L228" s="158"/>
      <c r="M228" s="163"/>
      <c r="N228" s="164"/>
      <c r="O228" s="164"/>
      <c r="P228" s="164"/>
      <c r="Q228" s="164"/>
      <c r="R228" s="164"/>
      <c r="S228" s="164"/>
      <c r="T228" s="165"/>
      <c r="AT228" s="160" t="s">
        <v>218</v>
      </c>
      <c r="AU228" s="160" t="s">
        <v>79</v>
      </c>
      <c r="AV228" s="13" t="s">
        <v>79</v>
      </c>
      <c r="AW228" s="13" t="s">
        <v>27</v>
      </c>
      <c r="AX228" s="13" t="s">
        <v>70</v>
      </c>
      <c r="AY228" s="160" t="s">
        <v>208</v>
      </c>
    </row>
    <row r="229" spans="1:65" s="13" customFormat="1">
      <c r="B229" s="158"/>
      <c r="D229" s="159" t="s">
        <v>218</v>
      </c>
      <c r="E229" s="160" t="s">
        <v>1</v>
      </c>
      <c r="F229" s="161" t="s">
        <v>1549</v>
      </c>
      <c r="H229" s="162">
        <v>141.72</v>
      </c>
      <c r="L229" s="158"/>
      <c r="M229" s="163"/>
      <c r="N229" s="164"/>
      <c r="O229" s="164"/>
      <c r="P229" s="164"/>
      <c r="Q229" s="164"/>
      <c r="R229" s="164"/>
      <c r="S229" s="164"/>
      <c r="T229" s="165"/>
      <c r="AT229" s="160" t="s">
        <v>218</v>
      </c>
      <c r="AU229" s="160" t="s">
        <v>79</v>
      </c>
      <c r="AV229" s="13" t="s">
        <v>79</v>
      </c>
      <c r="AW229" s="13" t="s">
        <v>27</v>
      </c>
      <c r="AX229" s="13" t="s">
        <v>70</v>
      </c>
      <c r="AY229" s="160" t="s">
        <v>208</v>
      </c>
    </row>
    <row r="230" spans="1:65" s="13" customFormat="1">
      <c r="B230" s="158"/>
      <c r="D230" s="159" t="s">
        <v>218</v>
      </c>
      <c r="E230" s="160" t="s">
        <v>1</v>
      </c>
      <c r="F230" s="161" t="s">
        <v>1550</v>
      </c>
      <c r="H230" s="162">
        <v>5.9329999999999998</v>
      </c>
      <c r="L230" s="158"/>
      <c r="M230" s="163"/>
      <c r="N230" s="164"/>
      <c r="O230" s="164"/>
      <c r="P230" s="164"/>
      <c r="Q230" s="164"/>
      <c r="R230" s="164"/>
      <c r="S230" s="164"/>
      <c r="T230" s="165"/>
      <c r="AT230" s="160" t="s">
        <v>218</v>
      </c>
      <c r="AU230" s="160" t="s">
        <v>79</v>
      </c>
      <c r="AV230" s="13" t="s">
        <v>79</v>
      </c>
      <c r="AW230" s="13" t="s">
        <v>27</v>
      </c>
      <c r="AX230" s="13" t="s">
        <v>70</v>
      </c>
      <c r="AY230" s="160" t="s">
        <v>208</v>
      </c>
    </row>
    <row r="231" spans="1:65" s="13" customFormat="1">
      <c r="B231" s="158"/>
      <c r="D231" s="159" t="s">
        <v>218</v>
      </c>
      <c r="E231" s="160" t="s">
        <v>1</v>
      </c>
      <c r="F231" s="161" t="s">
        <v>1551</v>
      </c>
      <c r="H231" s="162">
        <v>4.95</v>
      </c>
      <c r="L231" s="158"/>
      <c r="M231" s="163"/>
      <c r="N231" s="164"/>
      <c r="O231" s="164"/>
      <c r="P231" s="164"/>
      <c r="Q231" s="164"/>
      <c r="R231" s="164"/>
      <c r="S231" s="164"/>
      <c r="T231" s="165"/>
      <c r="AT231" s="160" t="s">
        <v>218</v>
      </c>
      <c r="AU231" s="160" t="s">
        <v>79</v>
      </c>
      <c r="AV231" s="13" t="s">
        <v>79</v>
      </c>
      <c r="AW231" s="13" t="s">
        <v>27</v>
      </c>
      <c r="AX231" s="13" t="s">
        <v>70</v>
      </c>
      <c r="AY231" s="160" t="s">
        <v>208</v>
      </c>
    </row>
    <row r="232" spans="1:65" s="15" customFormat="1">
      <c r="B232" s="185"/>
      <c r="D232" s="159" t="s">
        <v>218</v>
      </c>
      <c r="E232" s="186" t="s">
        <v>1</v>
      </c>
      <c r="F232" s="187" t="s">
        <v>1552</v>
      </c>
      <c r="H232" s="188">
        <v>185.392</v>
      </c>
      <c r="L232" s="185"/>
      <c r="M232" s="189"/>
      <c r="N232" s="190"/>
      <c r="O232" s="190"/>
      <c r="P232" s="190"/>
      <c r="Q232" s="190"/>
      <c r="R232" s="190"/>
      <c r="S232" s="190"/>
      <c r="T232" s="191"/>
      <c r="AT232" s="186" t="s">
        <v>218</v>
      </c>
      <c r="AU232" s="186" t="s">
        <v>79</v>
      </c>
      <c r="AV232" s="15" t="s">
        <v>226</v>
      </c>
      <c r="AW232" s="15" t="s">
        <v>27</v>
      </c>
      <c r="AX232" s="15" t="s">
        <v>70</v>
      </c>
      <c r="AY232" s="186" t="s">
        <v>208</v>
      </c>
    </row>
    <row r="233" spans="1:65" s="14" customFormat="1">
      <c r="B233" s="166"/>
      <c r="D233" s="159" t="s">
        <v>218</v>
      </c>
      <c r="E233" s="167" t="s">
        <v>1</v>
      </c>
      <c r="F233" s="168" t="s">
        <v>283</v>
      </c>
      <c r="H233" s="169">
        <v>33.311999999999991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218</v>
      </c>
      <c r="AU233" s="167" t="s">
        <v>79</v>
      </c>
      <c r="AV233" s="14" t="s">
        <v>216</v>
      </c>
      <c r="AW233" s="14" t="s">
        <v>27</v>
      </c>
      <c r="AX233" s="14" t="s">
        <v>77</v>
      </c>
      <c r="AY233" s="167" t="s">
        <v>208</v>
      </c>
    </row>
    <row r="234" spans="1:65" s="2" customFormat="1" ht="16.5" customHeight="1">
      <c r="A234" s="29"/>
      <c r="B234" s="145"/>
      <c r="C234" s="176" t="s">
        <v>470</v>
      </c>
      <c r="D234" s="176" t="s">
        <v>328</v>
      </c>
      <c r="E234" s="177" t="s">
        <v>1553</v>
      </c>
      <c r="F234" s="178" t="s">
        <v>1554</v>
      </c>
      <c r="G234" s="179" t="s">
        <v>214</v>
      </c>
      <c r="H234" s="180">
        <v>48.279000000000003</v>
      </c>
      <c r="I234" s="181">
        <v>410</v>
      </c>
      <c r="J234" s="181">
        <f>ROUND(I234*H234,2)</f>
        <v>19794.39</v>
      </c>
      <c r="K234" s="178" t="s">
        <v>1</v>
      </c>
      <c r="L234" s="182"/>
      <c r="M234" s="183" t="s">
        <v>1</v>
      </c>
      <c r="N234" s="184" t="s">
        <v>35</v>
      </c>
      <c r="O234" s="154">
        <v>0</v>
      </c>
      <c r="P234" s="154">
        <f>O234*H234</f>
        <v>0</v>
      </c>
      <c r="Q234" s="154">
        <v>2.3500000000000001E-3</v>
      </c>
      <c r="R234" s="154">
        <f>Q234*H234</f>
        <v>0.11345565000000002</v>
      </c>
      <c r="S234" s="154">
        <v>0</v>
      </c>
      <c r="T234" s="155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6" t="s">
        <v>332</v>
      </c>
      <c r="AT234" s="156" t="s">
        <v>328</v>
      </c>
      <c r="AU234" s="156" t="s">
        <v>79</v>
      </c>
      <c r="AY234" s="17" t="s">
        <v>208</v>
      </c>
      <c r="BE234" s="157">
        <f>IF(N234="základní",J234,0)</f>
        <v>19794.39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7" t="s">
        <v>77</v>
      </c>
      <c r="BK234" s="157">
        <f>ROUND(I234*H234,2)</f>
        <v>19794.39</v>
      </c>
      <c r="BL234" s="17" t="s">
        <v>278</v>
      </c>
      <c r="BM234" s="156" t="s">
        <v>1555</v>
      </c>
    </row>
    <row r="235" spans="1:65" s="13" customFormat="1">
      <c r="B235" s="158"/>
      <c r="D235" s="159" t="s">
        <v>218</v>
      </c>
      <c r="E235" s="160" t="s">
        <v>1</v>
      </c>
      <c r="F235" s="161" t="s">
        <v>1545</v>
      </c>
      <c r="H235" s="162">
        <v>143.68</v>
      </c>
      <c r="L235" s="158"/>
      <c r="M235" s="163"/>
      <c r="N235" s="164"/>
      <c r="O235" s="164"/>
      <c r="P235" s="164"/>
      <c r="Q235" s="164"/>
      <c r="R235" s="164"/>
      <c r="S235" s="164"/>
      <c r="T235" s="165"/>
      <c r="AT235" s="160" t="s">
        <v>218</v>
      </c>
      <c r="AU235" s="160" t="s">
        <v>79</v>
      </c>
      <c r="AV235" s="13" t="s">
        <v>79</v>
      </c>
      <c r="AW235" s="13" t="s">
        <v>27</v>
      </c>
      <c r="AX235" s="13" t="s">
        <v>70</v>
      </c>
      <c r="AY235" s="160" t="s">
        <v>208</v>
      </c>
    </row>
    <row r="236" spans="1:65" s="13" customFormat="1">
      <c r="B236" s="158"/>
      <c r="D236" s="159" t="s">
        <v>218</v>
      </c>
      <c r="E236" s="160" t="s">
        <v>1</v>
      </c>
      <c r="F236" s="161" t="s">
        <v>1545</v>
      </c>
      <c r="H236" s="162">
        <v>143.68</v>
      </c>
      <c r="L236" s="158"/>
      <c r="M236" s="163"/>
      <c r="N236" s="164"/>
      <c r="O236" s="164"/>
      <c r="P236" s="164"/>
      <c r="Q236" s="164"/>
      <c r="R236" s="164"/>
      <c r="S236" s="164"/>
      <c r="T236" s="165"/>
      <c r="AT236" s="160" t="s">
        <v>218</v>
      </c>
      <c r="AU236" s="160" t="s">
        <v>79</v>
      </c>
      <c r="AV236" s="13" t="s">
        <v>79</v>
      </c>
      <c r="AW236" s="13" t="s">
        <v>27</v>
      </c>
      <c r="AX236" s="13" t="s">
        <v>70</v>
      </c>
      <c r="AY236" s="160" t="s">
        <v>208</v>
      </c>
    </row>
    <row r="237" spans="1:65" s="13" customFormat="1">
      <c r="B237" s="158"/>
      <c r="D237" s="159" t="s">
        <v>218</v>
      </c>
      <c r="E237" s="160" t="s">
        <v>1</v>
      </c>
      <c r="F237" s="161" t="s">
        <v>346</v>
      </c>
      <c r="H237" s="162">
        <v>3.4</v>
      </c>
      <c r="L237" s="158"/>
      <c r="M237" s="163"/>
      <c r="N237" s="164"/>
      <c r="O237" s="164"/>
      <c r="P237" s="164"/>
      <c r="Q237" s="164"/>
      <c r="R237" s="164"/>
      <c r="S237" s="164"/>
      <c r="T237" s="165"/>
      <c r="AT237" s="160" t="s">
        <v>218</v>
      </c>
      <c r="AU237" s="160" t="s">
        <v>79</v>
      </c>
      <c r="AV237" s="13" t="s">
        <v>79</v>
      </c>
      <c r="AW237" s="13" t="s">
        <v>27</v>
      </c>
      <c r="AX237" s="13" t="s">
        <v>70</v>
      </c>
      <c r="AY237" s="160" t="s">
        <v>208</v>
      </c>
    </row>
    <row r="238" spans="1:65" s="13" customFormat="1">
      <c r="B238" s="158"/>
      <c r="D238" s="159" t="s">
        <v>218</v>
      </c>
      <c r="E238" s="160" t="s">
        <v>1</v>
      </c>
      <c r="F238" s="161" t="s">
        <v>1546</v>
      </c>
      <c r="H238" s="162">
        <v>5</v>
      </c>
      <c r="L238" s="158"/>
      <c r="M238" s="163"/>
      <c r="N238" s="164"/>
      <c r="O238" s="164"/>
      <c r="P238" s="164"/>
      <c r="Q238" s="164"/>
      <c r="R238" s="164"/>
      <c r="S238" s="164"/>
      <c r="T238" s="165"/>
      <c r="AT238" s="160" t="s">
        <v>218</v>
      </c>
      <c r="AU238" s="160" t="s">
        <v>79</v>
      </c>
      <c r="AV238" s="13" t="s">
        <v>79</v>
      </c>
      <c r="AW238" s="13" t="s">
        <v>27</v>
      </c>
      <c r="AX238" s="13" t="s">
        <v>70</v>
      </c>
      <c r="AY238" s="160" t="s">
        <v>208</v>
      </c>
    </row>
    <row r="239" spans="1:65" s="14" customFormat="1">
      <c r="B239" s="166"/>
      <c r="D239" s="159" t="s">
        <v>218</v>
      </c>
      <c r="E239" s="167" t="s">
        <v>1</v>
      </c>
      <c r="F239" s="168" t="s">
        <v>283</v>
      </c>
      <c r="H239" s="169">
        <v>295.76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218</v>
      </c>
      <c r="AU239" s="167" t="s">
        <v>79</v>
      </c>
      <c r="AV239" s="14" t="s">
        <v>216</v>
      </c>
      <c r="AW239" s="14" t="s">
        <v>27</v>
      </c>
      <c r="AX239" s="14" t="s">
        <v>70</v>
      </c>
      <c r="AY239" s="167" t="s">
        <v>208</v>
      </c>
    </row>
    <row r="240" spans="1:65" s="13" customFormat="1">
      <c r="B240" s="158"/>
      <c r="D240" s="159" t="s">
        <v>218</v>
      </c>
      <c r="E240" s="160" t="s">
        <v>1</v>
      </c>
      <c r="F240" s="161" t="s">
        <v>1547</v>
      </c>
      <c r="H240" s="162">
        <v>-152.08000000000001</v>
      </c>
      <c r="L240" s="158"/>
      <c r="M240" s="163"/>
      <c r="N240" s="164"/>
      <c r="O240" s="164"/>
      <c r="P240" s="164"/>
      <c r="Q240" s="164"/>
      <c r="R240" s="164"/>
      <c r="S240" s="164"/>
      <c r="T240" s="165"/>
      <c r="AT240" s="160" t="s">
        <v>218</v>
      </c>
      <c r="AU240" s="160" t="s">
        <v>79</v>
      </c>
      <c r="AV240" s="13" t="s">
        <v>79</v>
      </c>
      <c r="AW240" s="13" t="s">
        <v>27</v>
      </c>
      <c r="AX240" s="13" t="s">
        <v>70</v>
      </c>
      <c r="AY240" s="160" t="s">
        <v>208</v>
      </c>
    </row>
    <row r="241" spans="1:65" s="15" customFormat="1">
      <c r="B241" s="185"/>
      <c r="D241" s="159" t="s">
        <v>218</v>
      </c>
      <c r="E241" s="186" t="s">
        <v>1</v>
      </c>
      <c r="F241" s="187" t="s">
        <v>1188</v>
      </c>
      <c r="H241" s="188">
        <v>-152.08000000000001</v>
      </c>
      <c r="L241" s="185"/>
      <c r="M241" s="189"/>
      <c r="N241" s="190"/>
      <c r="O241" s="190"/>
      <c r="P241" s="190"/>
      <c r="Q241" s="190"/>
      <c r="R241" s="190"/>
      <c r="S241" s="190"/>
      <c r="T241" s="191"/>
      <c r="AT241" s="186" t="s">
        <v>218</v>
      </c>
      <c r="AU241" s="186" t="s">
        <v>79</v>
      </c>
      <c r="AV241" s="15" t="s">
        <v>226</v>
      </c>
      <c r="AW241" s="15" t="s">
        <v>27</v>
      </c>
      <c r="AX241" s="15" t="s">
        <v>70</v>
      </c>
      <c r="AY241" s="186" t="s">
        <v>208</v>
      </c>
    </row>
    <row r="242" spans="1:65" s="13" customFormat="1">
      <c r="B242" s="158"/>
      <c r="D242" s="159" t="s">
        <v>218</v>
      </c>
      <c r="E242" s="160" t="s">
        <v>1</v>
      </c>
      <c r="F242" s="161" t="s">
        <v>1556</v>
      </c>
      <c r="H242" s="162">
        <v>36.299999999999997</v>
      </c>
      <c r="L242" s="158"/>
      <c r="M242" s="163"/>
      <c r="N242" s="164"/>
      <c r="O242" s="164"/>
      <c r="P242" s="164"/>
      <c r="Q242" s="164"/>
      <c r="R242" s="164"/>
      <c r="S242" s="164"/>
      <c r="T242" s="165"/>
      <c r="AT242" s="160" t="s">
        <v>218</v>
      </c>
      <c r="AU242" s="160" t="s">
        <v>79</v>
      </c>
      <c r="AV242" s="13" t="s">
        <v>79</v>
      </c>
      <c r="AW242" s="13" t="s">
        <v>27</v>
      </c>
      <c r="AX242" s="13" t="s">
        <v>70</v>
      </c>
      <c r="AY242" s="160" t="s">
        <v>208</v>
      </c>
    </row>
    <row r="243" spans="1:65" s="13" customFormat="1">
      <c r="B243" s="158"/>
      <c r="D243" s="159" t="s">
        <v>218</v>
      </c>
      <c r="E243" s="160" t="s">
        <v>1</v>
      </c>
      <c r="F243" s="161" t="s">
        <v>1557</v>
      </c>
      <c r="H243" s="162">
        <v>102.94</v>
      </c>
      <c r="L243" s="158"/>
      <c r="M243" s="163"/>
      <c r="N243" s="164"/>
      <c r="O243" s="164"/>
      <c r="P243" s="164"/>
      <c r="Q243" s="164"/>
      <c r="R243" s="164"/>
      <c r="S243" s="164"/>
      <c r="T243" s="165"/>
      <c r="AT243" s="160" t="s">
        <v>218</v>
      </c>
      <c r="AU243" s="160" t="s">
        <v>79</v>
      </c>
      <c r="AV243" s="13" t="s">
        <v>79</v>
      </c>
      <c r="AW243" s="13" t="s">
        <v>27</v>
      </c>
      <c r="AX243" s="13" t="s">
        <v>70</v>
      </c>
      <c r="AY243" s="160" t="s">
        <v>208</v>
      </c>
    </row>
    <row r="244" spans="1:65" s="13" customFormat="1">
      <c r="B244" s="158"/>
      <c r="D244" s="159" t="s">
        <v>218</v>
      </c>
      <c r="E244" s="160" t="s">
        <v>1</v>
      </c>
      <c r="F244" s="161" t="s">
        <v>1558</v>
      </c>
      <c r="H244" s="162">
        <v>41.15</v>
      </c>
      <c r="L244" s="158"/>
      <c r="M244" s="163"/>
      <c r="N244" s="164"/>
      <c r="O244" s="164"/>
      <c r="P244" s="164"/>
      <c r="Q244" s="164"/>
      <c r="R244" s="164"/>
      <c r="S244" s="164"/>
      <c r="T244" s="165"/>
      <c r="AT244" s="160" t="s">
        <v>218</v>
      </c>
      <c r="AU244" s="160" t="s">
        <v>79</v>
      </c>
      <c r="AV244" s="13" t="s">
        <v>79</v>
      </c>
      <c r="AW244" s="13" t="s">
        <v>27</v>
      </c>
      <c r="AX244" s="13" t="s">
        <v>70</v>
      </c>
      <c r="AY244" s="160" t="s">
        <v>208</v>
      </c>
    </row>
    <row r="245" spans="1:65" s="13" customFormat="1">
      <c r="B245" s="158"/>
      <c r="D245" s="159" t="s">
        <v>218</v>
      </c>
      <c r="E245" s="160" t="s">
        <v>1</v>
      </c>
      <c r="F245" s="161" t="s">
        <v>1559</v>
      </c>
      <c r="H245" s="162">
        <v>3.4</v>
      </c>
      <c r="L245" s="158"/>
      <c r="M245" s="163"/>
      <c r="N245" s="164"/>
      <c r="O245" s="164"/>
      <c r="P245" s="164"/>
      <c r="Q245" s="164"/>
      <c r="R245" s="164"/>
      <c r="S245" s="164"/>
      <c r="T245" s="165"/>
      <c r="AT245" s="160" t="s">
        <v>218</v>
      </c>
      <c r="AU245" s="160" t="s">
        <v>79</v>
      </c>
      <c r="AV245" s="13" t="s">
        <v>79</v>
      </c>
      <c r="AW245" s="13" t="s">
        <v>27</v>
      </c>
      <c r="AX245" s="13" t="s">
        <v>70</v>
      </c>
      <c r="AY245" s="160" t="s">
        <v>208</v>
      </c>
    </row>
    <row r="246" spans="1:65" s="15" customFormat="1">
      <c r="B246" s="185"/>
      <c r="D246" s="159" t="s">
        <v>218</v>
      </c>
      <c r="E246" s="186" t="s">
        <v>1</v>
      </c>
      <c r="F246" s="187" t="s">
        <v>1552</v>
      </c>
      <c r="H246" s="188">
        <v>183.79000000000002</v>
      </c>
      <c r="L246" s="185"/>
      <c r="M246" s="189"/>
      <c r="N246" s="190"/>
      <c r="O246" s="190"/>
      <c r="P246" s="190"/>
      <c r="Q246" s="190"/>
      <c r="R246" s="190"/>
      <c r="S246" s="190"/>
      <c r="T246" s="191"/>
      <c r="AT246" s="186" t="s">
        <v>218</v>
      </c>
      <c r="AU246" s="186" t="s">
        <v>79</v>
      </c>
      <c r="AV246" s="15" t="s">
        <v>226</v>
      </c>
      <c r="AW246" s="15" t="s">
        <v>27</v>
      </c>
      <c r="AX246" s="15" t="s">
        <v>70</v>
      </c>
      <c r="AY246" s="186" t="s">
        <v>208</v>
      </c>
    </row>
    <row r="247" spans="1:65" s="14" customFormat="1">
      <c r="B247" s="166"/>
      <c r="D247" s="159" t="s">
        <v>218</v>
      </c>
      <c r="E247" s="167" t="s">
        <v>1</v>
      </c>
      <c r="F247" s="168" t="s">
        <v>283</v>
      </c>
      <c r="H247" s="169">
        <v>31.70999999999998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218</v>
      </c>
      <c r="AU247" s="167" t="s">
        <v>79</v>
      </c>
      <c r="AV247" s="14" t="s">
        <v>216</v>
      </c>
      <c r="AW247" s="14" t="s">
        <v>27</v>
      </c>
      <c r="AX247" s="14" t="s">
        <v>70</v>
      </c>
      <c r="AY247" s="167" t="s">
        <v>208</v>
      </c>
    </row>
    <row r="248" spans="1:65" s="13" customFormat="1">
      <c r="B248" s="158"/>
      <c r="D248" s="159" t="s">
        <v>218</v>
      </c>
      <c r="E248" s="160" t="s">
        <v>1</v>
      </c>
      <c r="F248" s="161" t="s">
        <v>1560</v>
      </c>
      <c r="H248" s="162">
        <v>14.368</v>
      </c>
      <c r="L248" s="158"/>
      <c r="M248" s="163"/>
      <c r="N248" s="164"/>
      <c r="O248" s="164"/>
      <c r="P248" s="164"/>
      <c r="Q248" s="164"/>
      <c r="R248" s="164"/>
      <c r="S248" s="164"/>
      <c r="T248" s="165"/>
      <c r="AT248" s="160" t="s">
        <v>218</v>
      </c>
      <c r="AU248" s="160" t="s">
        <v>79</v>
      </c>
      <c r="AV248" s="13" t="s">
        <v>79</v>
      </c>
      <c r="AW248" s="13" t="s">
        <v>27</v>
      </c>
      <c r="AX248" s="13" t="s">
        <v>70</v>
      </c>
      <c r="AY248" s="160" t="s">
        <v>208</v>
      </c>
    </row>
    <row r="249" spans="1:65" s="13" customFormat="1">
      <c r="B249" s="158"/>
      <c r="D249" s="159" t="s">
        <v>218</v>
      </c>
      <c r="E249" s="160" t="s">
        <v>1</v>
      </c>
      <c r="F249" s="161" t="s">
        <v>1561</v>
      </c>
      <c r="H249" s="162">
        <v>33.911000000000001</v>
      </c>
      <c r="L249" s="158"/>
      <c r="M249" s="163"/>
      <c r="N249" s="164"/>
      <c r="O249" s="164"/>
      <c r="P249" s="164"/>
      <c r="Q249" s="164"/>
      <c r="R249" s="164"/>
      <c r="S249" s="164"/>
      <c r="T249" s="165"/>
      <c r="AT249" s="160" t="s">
        <v>218</v>
      </c>
      <c r="AU249" s="160" t="s">
        <v>79</v>
      </c>
      <c r="AV249" s="13" t="s">
        <v>79</v>
      </c>
      <c r="AW249" s="13" t="s">
        <v>27</v>
      </c>
      <c r="AX249" s="13" t="s">
        <v>70</v>
      </c>
      <c r="AY249" s="160" t="s">
        <v>208</v>
      </c>
    </row>
    <row r="250" spans="1:65" s="14" customFormat="1">
      <c r="B250" s="166"/>
      <c r="D250" s="159" t="s">
        <v>218</v>
      </c>
      <c r="E250" s="167" t="s">
        <v>1</v>
      </c>
      <c r="F250" s="168" t="s">
        <v>283</v>
      </c>
      <c r="H250" s="169">
        <v>48.279000000000003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218</v>
      </c>
      <c r="AU250" s="167" t="s">
        <v>79</v>
      </c>
      <c r="AV250" s="14" t="s">
        <v>216</v>
      </c>
      <c r="AW250" s="14" t="s">
        <v>27</v>
      </c>
      <c r="AX250" s="14" t="s">
        <v>77</v>
      </c>
      <c r="AY250" s="167" t="s">
        <v>208</v>
      </c>
    </row>
    <row r="251" spans="1:65" s="2" customFormat="1" ht="21.75" customHeight="1">
      <c r="A251" s="29"/>
      <c r="B251" s="145"/>
      <c r="C251" s="176" t="s">
        <v>473</v>
      </c>
      <c r="D251" s="176" t="s">
        <v>328</v>
      </c>
      <c r="E251" s="177" t="s">
        <v>1562</v>
      </c>
      <c r="F251" s="178" t="s">
        <v>1563</v>
      </c>
      <c r="G251" s="179" t="s">
        <v>214</v>
      </c>
      <c r="H251" s="180">
        <v>2.7320000000000002</v>
      </c>
      <c r="I251" s="181">
        <v>1320</v>
      </c>
      <c r="J251" s="181">
        <f>ROUND(I251*H251,2)</f>
        <v>3606.24</v>
      </c>
      <c r="K251" s="178" t="s">
        <v>1</v>
      </c>
      <c r="L251" s="182"/>
      <c r="M251" s="183" t="s">
        <v>1</v>
      </c>
      <c r="N251" s="184" t="s">
        <v>35</v>
      </c>
      <c r="O251" s="154">
        <v>0</v>
      </c>
      <c r="P251" s="154">
        <f>O251*H251</f>
        <v>0</v>
      </c>
      <c r="Q251" s="154">
        <v>3.3999999999999998E-3</v>
      </c>
      <c r="R251" s="154">
        <f>Q251*H251</f>
        <v>9.2887999999999998E-3</v>
      </c>
      <c r="S251" s="154">
        <v>0</v>
      </c>
      <c r="T251" s="155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6" t="s">
        <v>332</v>
      </c>
      <c r="AT251" s="156" t="s">
        <v>328</v>
      </c>
      <c r="AU251" s="156" t="s">
        <v>79</v>
      </c>
      <c r="AY251" s="17" t="s">
        <v>208</v>
      </c>
      <c r="BE251" s="157">
        <f>IF(N251="základní",J251,0)</f>
        <v>3606.24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77</v>
      </c>
      <c r="BK251" s="157">
        <f>ROUND(I251*H251,2)</f>
        <v>3606.24</v>
      </c>
      <c r="BL251" s="17" t="s">
        <v>278</v>
      </c>
      <c r="BM251" s="156" t="s">
        <v>1564</v>
      </c>
    </row>
    <row r="252" spans="1:65" s="13" customFormat="1">
      <c r="B252" s="158"/>
      <c r="D252" s="159" t="s">
        <v>218</v>
      </c>
      <c r="E252" s="160" t="s">
        <v>1</v>
      </c>
      <c r="F252" s="161" t="s">
        <v>346</v>
      </c>
      <c r="H252" s="162">
        <v>3.4</v>
      </c>
      <c r="L252" s="158"/>
      <c r="M252" s="163"/>
      <c r="N252" s="164"/>
      <c r="O252" s="164"/>
      <c r="P252" s="164"/>
      <c r="Q252" s="164"/>
      <c r="R252" s="164"/>
      <c r="S252" s="164"/>
      <c r="T252" s="165"/>
      <c r="AT252" s="160" t="s">
        <v>218</v>
      </c>
      <c r="AU252" s="160" t="s">
        <v>79</v>
      </c>
      <c r="AV252" s="13" t="s">
        <v>79</v>
      </c>
      <c r="AW252" s="13" t="s">
        <v>27</v>
      </c>
      <c r="AX252" s="13" t="s">
        <v>70</v>
      </c>
      <c r="AY252" s="160" t="s">
        <v>208</v>
      </c>
    </row>
    <row r="253" spans="1:65" s="13" customFormat="1">
      <c r="B253" s="158"/>
      <c r="D253" s="159" t="s">
        <v>218</v>
      </c>
      <c r="E253" s="160" t="s">
        <v>1</v>
      </c>
      <c r="F253" s="161" t="s">
        <v>1546</v>
      </c>
      <c r="H253" s="162">
        <v>5</v>
      </c>
      <c r="L253" s="158"/>
      <c r="M253" s="163"/>
      <c r="N253" s="164"/>
      <c r="O253" s="164"/>
      <c r="P253" s="164"/>
      <c r="Q253" s="164"/>
      <c r="R253" s="164"/>
      <c r="S253" s="164"/>
      <c r="T253" s="165"/>
      <c r="AT253" s="160" t="s">
        <v>218</v>
      </c>
      <c r="AU253" s="160" t="s">
        <v>79</v>
      </c>
      <c r="AV253" s="13" t="s">
        <v>79</v>
      </c>
      <c r="AW253" s="13" t="s">
        <v>27</v>
      </c>
      <c r="AX253" s="13" t="s">
        <v>70</v>
      </c>
      <c r="AY253" s="160" t="s">
        <v>208</v>
      </c>
    </row>
    <row r="254" spans="1:65" s="14" customFormat="1">
      <c r="B254" s="166"/>
      <c r="D254" s="159" t="s">
        <v>218</v>
      </c>
      <c r="E254" s="167" t="s">
        <v>1</v>
      </c>
      <c r="F254" s="168" t="s">
        <v>283</v>
      </c>
      <c r="H254" s="169">
        <v>8.4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218</v>
      </c>
      <c r="AU254" s="167" t="s">
        <v>79</v>
      </c>
      <c r="AV254" s="14" t="s">
        <v>216</v>
      </c>
      <c r="AW254" s="14" t="s">
        <v>27</v>
      </c>
      <c r="AX254" s="14" t="s">
        <v>70</v>
      </c>
      <c r="AY254" s="167" t="s">
        <v>208</v>
      </c>
    </row>
    <row r="255" spans="1:65" s="13" customFormat="1">
      <c r="B255" s="158"/>
      <c r="D255" s="159" t="s">
        <v>218</v>
      </c>
      <c r="E255" s="160" t="s">
        <v>1</v>
      </c>
      <c r="F255" s="161" t="s">
        <v>1565</v>
      </c>
      <c r="H255" s="162">
        <v>9.24</v>
      </c>
      <c r="L255" s="158"/>
      <c r="M255" s="163"/>
      <c r="N255" s="164"/>
      <c r="O255" s="164"/>
      <c r="P255" s="164"/>
      <c r="Q255" s="164"/>
      <c r="R255" s="164"/>
      <c r="S255" s="164"/>
      <c r="T255" s="165"/>
      <c r="AT255" s="160" t="s">
        <v>218</v>
      </c>
      <c r="AU255" s="160" t="s">
        <v>79</v>
      </c>
      <c r="AV255" s="13" t="s">
        <v>79</v>
      </c>
      <c r="AW255" s="13" t="s">
        <v>27</v>
      </c>
      <c r="AX255" s="13" t="s">
        <v>70</v>
      </c>
      <c r="AY255" s="160" t="s">
        <v>208</v>
      </c>
    </row>
    <row r="256" spans="1:65" s="14" customFormat="1">
      <c r="B256" s="166"/>
      <c r="D256" s="159" t="s">
        <v>218</v>
      </c>
      <c r="E256" s="167" t="s">
        <v>1</v>
      </c>
      <c r="F256" s="168" t="s">
        <v>283</v>
      </c>
      <c r="H256" s="169">
        <v>9.24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218</v>
      </c>
      <c r="AU256" s="167" t="s">
        <v>79</v>
      </c>
      <c r="AV256" s="14" t="s">
        <v>216</v>
      </c>
      <c r="AW256" s="14" t="s">
        <v>27</v>
      </c>
      <c r="AX256" s="14" t="s">
        <v>70</v>
      </c>
      <c r="AY256" s="167" t="s">
        <v>208</v>
      </c>
    </row>
    <row r="257" spans="1:65" s="13" customFormat="1">
      <c r="B257" s="158"/>
      <c r="D257" s="159" t="s">
        <v>218</v>
      </c>
      <c r="E257" s="160" t="s">
        <v>1</v>
      </c>
      <c r="F257" s="161" t="s">
        <v>1566</v>
      </c>
      <c r="H257" s="162">
        <v>-9.24</v>
      </c>
      <c r="L257" s="158"/>
      <c r="M257" s="163"/>
      <c r="N257" s="164"/>
      <c r="O257" s="164"/>
      <c r="P257" s="164"/>
      <c r="Q257" s="164"/>
      <c r="R257" s="164"/>
      <c r="S257" s="164"/>
      <c r="T257" s="165"/>
      <c r="AT257" s="160" t="s">
        <v>218</v>
      </c>
      <c r="AU257" s="160" t="s">
        <v>79</v>
      </c>
      <c r="AV257" s="13" t="s">
        <v>79</v>
      </c>
      <c r="AW257" s="13" t="s">
        <v>27</v>
      </c>
      <c r="AX257" s="13" t="s">
        <v>70</v>
      </c>
      <c r="AY257" s="160" t="s">
        <v>208</v>
      </c>
    </row>
    <row r="258" spans="1:65" s="13" customFormat="1">
      <c r="B258" s="158"/>
      <c r="D258" s="159" t="s">
        <v>218</v>
      </c>
      <c r="E258" s="160" t="s">
        <v>1</v>
      </c>
      <c r="F258" s="161" t="s">
        <v>1567</v>
      </c>
      <c r="H258" s="162">
        <v>6.5270000000000001</v>
      </c>
      <c r="L258" s="158"/>
      <c r="M258" s="163"/>
      <c r="N258" s="164"/>
      <c r="O258" s="164"/>
      <c r="P258" s="164"/>
      <c r="Q258" s="164"/>
      <c r="R258" s="164"/>
      <c r="S258" s="164"/>
      <c r="T258" s="165"/>
      <c r="AT258" s="160" t="s">
        <v>218</v>
      </c>
      <c r="AU258" s="160" t="s">
        <v>79</v>
      </c>
      <c r="AV258" s="13" t="s">
        <v>79</v>
      </c>
      <c r="AW258" s="13" t="s">
        <v>27</v>
      </c>
      <c r="AX258" s="13" t="s">
        <v>70</v>
      </c>
      <c r="AY258" s="160" t="s">
        <v>208</v>
      </c>
    </row>
    <row r="259" spans="1:65" s="13" customFormat="1">
      <c r="B259" s="158"/>
      <c r="D259" s="159" t="s">
        <v>218</v>
      </c>
      <c r="E259" s="160" t="s">
        <v>1</v>
      </c>
      <c r="F259" s="161" t="s">
        <v>1568</v>
      </c>
      <c r="H259" s="162">
        <v>5.4450000000000003</v>
      </c>
      <c r="L259" s="158"/>
      <c r="M259" s="163"/>
      <c r="N259" s="164"/>
      <c r="O259" s="164"/>
      <c r="P259" s="164"/>
      <c r="Q259" s="164"/>
      <c r="R259" s="164"/>
      <c r="S259" s="164"/>
      <c r="T259" s="165"/>
      <c r="AT259" s="160" t="s">
        <v>218</v>
      </c>
      <c r="AU259" s="160" t="s">
        <v>79</v>
      </c>
      <c r="AV259" s="13" t="s">
        <v>79</v>
      </c>
      <c r="AW259" s="13" t="s">
        <v>27</v>
      </c>
      <c r="AX259" s="13" t="s">
        <v>70</v>
      </c>
      <c r="AY259" s="160" t="s">
        <v>208</v>
      </c>
    </row>
    <row r="260" spans="1:65" s="15" customFormat="1">
      <c r="B260" s="185"/>
      <c r="D260" s="159" t="s">
        <v>218</v>
      </c>
      <c r="E260" s="186" t="s">
        <v>1</v>
      </c>
      <c r="F260" s="187" t="s">
        <v>1552</v>
      </c>
      <c r="H260" s="188">
        <v>2.7320000000000002</v>
      </c>
      <c r="L260" s="185"/>
      <c r="M260" s="189"/>
      <c r="N260" s="190"/>
      <c r="O260" s="190"/>
      <c r="P260" s="190"/>
      <c r="Q260" s="190"/>
      <c r="R260" s="190"/>
      <c r="S260" s="190"/>
      <c r="T260" s="191"/>
      <c r="AT260" s="186" t="s">
        <v>218</v>
      </c>
      <c r="AU260" s="186" t="s">
        <v>79</v>
      </c>
      <c r="AV260" s="15" t="s">
        <v>226</v>
      </c>
      <c r="AW260" s="15" t="s">
        <v>27</v>
      </c>
      <c r="AX260" s="15" t="s">
        <v>77</v>
      </c>
      <c r="AY260" s="186" t="s">
        <v>208</v>
      </c>
    </row>
    <row r="261" spans="1:65" s="2" customFormat="1" ht="21.75" customHeight="1">
      <c r="A261" s="29"/>
      <c r="B261" s="145"/>
      <c r="C261" s="176" t="s">
        <v>478</v>
      </c>
      <c r="D261" s="176" t="s">
        <v>328</v>
      </c>
      <c r="E261" s="177" t="s">
        <v>1569</v>
      </c>
      <c r="F261" s="178" t="s">
        <v>1570</v>
      </c>
      <c r="G261" s="179" t="s">
        <v>214</v>
      </c>
      <c r="H261" s="180">
        <v>228.27600000000001</v>
      </c>
      <c r="I261" s="181">
        <v>600</v>
      </c>
      <c r="J261" s="181">
        <f>ROUND(I261*H261,2)</f>
        <v>136965.6</v>
      </c>
      <c r="K261" s="178" t="s">
        <v>331</v>
      </c>
      <c r="L261" s="182"/>
      <c r="M261" s="183" t="s">
        <v>1</v>
      </c>
      <c r="N261" s="184" t="s">
        <v>35</v>
      </c>
      <c r="O261" s="154">
        <v>0</v>
      </c>
      <c r="P261" s="154">
        <f>O261*H261</f>
        <v>0</v>
      </c>
      <c r="Q261" s="154">
        <v>4.2900000000000004E-3</v>
      </c>
      <c r="R261" s="154">
        <f>Q261*H261</f>
        <v>0.97930404000000015</v>
      </c>
      <c r="S261" s="154">
        <v>0</v>
      </c>
      <c r="T261" s="155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6" t="s">
        <v>332</v>
      </c>
      <c r="AT261" s="156" t="s">
        <v>328</v>
      </c>
      <c r="AU261" s="156" t="s">
        <v>79</v>
      </c>
      <c r="AY261" s="17" t="s">
        <v>208</v>
      </c>
      <c r="BE261" s="157">
        <f>IF(N261="základní",J261,0)</f>
        <v>136965.6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77</v>
      </c>
      <c r="BK261" s="157">
        <f>ROUND(I261*H261,2)</f>
        <v>136965.6</v>
      </c>
      <c r="BL261" s="17" t="s">
        <v>278</v>
      </c>
      <c r="BM261" s="156" t="s">
        <v>1571</v>
      </c>
    </row>
    <row r="262" spans="1:65" s="13" customFormat="1">
      <c r="B262" s="158"/>
      <c r="D262" s="159" t="s">
        <v>218</v>
      </c>
      <c r="E262" s="160" t="s">
        <v>1</v>
      </c>
      <c r="F262" s="161" t="s">
        <v>1401</v>
      </c>
      <c r="H262" s="162">
        <v>65.213999999999999</v>
      </c>
      <c r="L262" s="158"/>
      <c r="M262" s="163"/>
      <c r="N262" s="164"/>
      <c r="O262" s="164"/>
      <c r="P262" s="164"/>
      <c r="Q262" s="164"/>
      <c r="R262" s="164"/>
      <c r="S262" s="164"/>
      <c r="T262" s="165"/>
      <c r="AT262" s="160" t="s">
        <v>218</v>
      </c>
      <c r="AU262" s="160" t="s">
        <v>79</v>
      </c>
      <c r="AV262" s="13" t="s">
        <v>79</v>
      </c>
      <c r="AW262" s="13" t="s">
        <v>27</v>
      </c>
      <c r="AX262" s="13" t="s">
        <v>70</v>
      </c>
      <c r="AY262" s="160" t="s">
        <v>208</v>
      </c>
    </row>
    <row r="263" spans="1:65" s="13" customFormat="1">
      <c r="B263" s="158"/>
      <c r="D263" s="159" t="s">
        <v>218</v>
      </c>
      <c r="E263" s="160" t="s">
        <v>1</v>
      </c>
      <c r="F263" s="161" t="s">
        <v>1403</v>
      </c>
      <c r="H263" s="162">
        <v>142.31</v>
      </c>
      <c r="L263" s="158"/>
      <c r="M263" s="163"/>
      <c r="N263" s="164"/>
      <c r="O263" s="164"/>
      <c r="P263" s="164"/>
      <c r="Q263" s="164"/>
      <c r="R263" s="164"/>
      <c r="S263" s="164"/>
      <c r="T263" s="165"/>
      <c r="AT263" s="160" t="s">
        <v>218</v>
      </c>
      <c r="AU263" s="160" t="s">
        <v>79</v>
      </c>
      <c r="AV263" s="13" t="s">
        <v>79</v>
      </c>
      <c r="AW263" s="13" t="s">
        <v>27</v>
      </c>
      <c r="AX263" s="13" t="s">
        <v>70</v>
      </c>
      <c r="AY263" s="160" t="s">
        <v>208</v>
      </c>
    </row>
    <row r="264" spans="1:65" s="15" customFormat="1">
      <c r="B264" s="185"/>
      <c r="D264" s="159" t="s">
        <v>218</v>
      </c>
      <c r="E264" s="186" t="s">
        <v>1</v>
      </c>
      <c r="F264" s="187" t="s">
        <v>1156</v>
      </c>
      <c r="H264" s="188">
        <v>207.524</v>
      </c>
      <c r="L264" s="185"/>
      <c r="M264" s="189"/>
      <c r="N264" s="190"/>
      <c r="O264" s="190"/>
      <c r="P264" s="190"/>
      <c r="Q264" s="190"/>
      <c r="R264" s="190"/>
      <c r="S264" s="190"/>
      <c r="T264" s="191"/>
      <c r="AT264" s="186" t="s">
        <v>218</v>
      </c>
      <c r="AU264" s="186" t="s">
        <v>79</v>
      </c>
      <c r="AV264" s="15" t="s">
        <v>226</v>
      </c>
      <c r="AW264" s="15" t="s">
        <v>27</v>
      </c>
      <c r="AX264" s="15" t="s">
        <v>70</v>
      </c>
      <c r="AY264" s="186" t="s">
        <v>208</v>
      </c>
    </row>
    <row r="265" spans="1:65" s="14" customFormat="1">
      <c r="B265" s="166"/>
      <c r="D265" s="159" t="s">
        <v>218</v>
      </c>
      <c r="E265" s="167" t="s">
        <v>1</v>
      </c>
      <c r="F265" s="168" t="s">
        <v>283</v>
      </c>
      <c r="H265" s="169">
        <v>207.524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218</v>
      </c>
      <c r="AU265" s="167" t="s">
        <v>79</v>
      </c>
      <c r="AV265" s="14" t="s">
        <v>216</v>
      </c>
      <c r="AW265" s="14" t="s">
        <v>27</v>
      </c>
      <c r="AX265" s="14" t="s">
        <v>77</v>
      </c>
      <c r="AY265" s="167" t="s">
        <v>208</v>
      </c>
    </row>
    <row r="266" spans="1:65" s="13" customFormat="1">
      <c r="B266" s="158"/>
      <c r="D266" s="159" t="s">
        <v>218</v>
      </c>
      <c r="F266" s="161" t="s">
        <v>1572</v>
      </c>
      <c r="H266" s="162">
        <v>228.27600000000001</v>
      </c>
      <c r="L266" s="158"/>
      <c r="M266" s="163"/>
      <c r="N266" s="164"/>
      <c r="O266" s="164"/>
      <c r="P266" s="164"/>
      <c r="Q266" s="164"/>
      <c r="R266" s="164"/>
      <c r="S266" s="164"/>
      <c r="T266" s="165"/>
      <c r="AT266" s="160" t="s">
        <v>218</v>
      </c>
      <c r="AU266" s="160" t="s">
        <v>79</v>
      </c>
      <c r="AV266" s="13" t="s">
        <v>79</v>
      </c>
      <c r="AW266" s="13" t="s">
        <v>3</v>
      </c>
      <c r="AX266" s="13" t="s">
        <v>77</v>
      </c>
      <c r="AY266" s="160" t="s">
        <v>208</v>
      </c>
    </row>
    <row r="267" spans="1:65" s="2" customFormat="1" ht="21.75" customHeight="1">
      <c r="A267" s="29"/>
      <c r="B267" s="145"/>
      <c r="C267" s="176" t="s">
        <v>601</v>
      </c>
      <c r="D267" s="176" t="s">
        <v>328</v>
      </c>
      <c r="E267" s="177" t="s">
        <v>1573</v>
      </c>
      <c r="F267" s="178" t="s">
        <v>1574</v>
      </c>
      <c r="G267" s="179" t="s">
        <v>214</v>
      </c>
      <c r="H267" s="180">
        <v>24.943999999999999</v>
      </c>
      <c r="I267" s="181">
        <v>1100</v>
      </c>
      <c r="J267" s="181">
        <f>ROUND(I267*H267,2)</f>
        <v>27438.400000000001</v>
      </c>
      <c r="K267" s="178" t="s">
        <v>331</v>
      </c>
      <c r="L267" s="182"/>
      <c r="M267" s="183" t="s">
        <v>1</v>
      </c>
      <c r="N267" s="184" t="s">
        <v>35</v>
      </c>
      <c r="O267" s="154">
        <v>0</v>
      </c>
      <c r="P267" s="154">
        <f>O267*H267</f>
        <v>0</v>
      </c>
      <c r="Q267" s="154">
        <v>8.0000000000000002E-3</v>
      </c>
      <c r="R267" s="154">
        <f>Q267*H267</f>
        <v>0.19955200000000001</v>
      </c>
      <c r="S267" s="154">
        <v>0</v>
      </c>
      <c r="T267" s="155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6" t="s">
        <v>332</v>
      </c>
      <c r="AT267" s="156" t="s">
        <v>328</v>
      </c>
      <c r="AU267" s="156" t="s">
        <v>79</v>
      </c>
      <c r="AY267" s="17" t="s">
        <v>208</v>
      </c>
      <c r="BE267" s="157">
        <f>IF(N267="základní",J267,0)</f>
        <v>27438.400000000001</v>
      </c>
      <c r="BF267" s="157">
        <f>IF(N267="snížená",J267,0)</f>
        <v>0</v>
      </c>
      <c r="BG267" s="157">
        <f>IF(N267="zákl. přenesená",J267,0)</f>
        <v>0</v>
      </c>
      <c r="BH267" s="157">
        <f>IF(N267="sníž. přenesená",J267,0)</f>
        <v>0</v>
      </c>
      <c r="BI267" s="157">
        <f>IF(N267="nulová",J267,0)</f>
        <v>0</v>
      </c>
      <c r="BJ267" s="17" t="s">
        <v>77</v>
      </c>
      <c r="BK267" s="157">
        <f>ROUND(I267*H267,2)</f>
        <v>27438.400000000001</v>
      </c>
      <c r="BL267" s="17" t="s">
        <v>278</v>
      </c>
      <c r="BM267" s="156" t="s">
        <v>1575</v>
      </c>
    </row>
    <row r="268" spans="1:65" s="13" customFormat="1">
      <c r="B268" s="158"/>
      <c r="D268" s="159" t="s">
        <v>218</v>
      </c>
      <c r="E268" s="160" t="s">
        <v>1</v>
      </c>
      <c r="F268" s="161" t="s">
        <v>1402</v>
      </c>
      <c r="H268" s="162">
        <v>11</v>
      </c>
      <c r="L268" s="158"/>
      <c r="M268" s="163"/>
      <c r="N268" s="164"/>
      <c r="O268" s="164"/>
      <c r="P268" s="164"/>
      <c r="Q268" s="164"/>
      <c r="R268" s="164"/>
      <c r="S268" s="164"/>
      <c r="T268" s="165"/>
      <c r="AT268" s="160" t="s">
        <v>218</v>
      </c>
      <c r="AU268" s="160" t="s">
        <v>79</v>
      </c>
      <c r="AV268" s="13" t="s">
        <v>79</v>
      </c>
      <c r="AW268" s="13" t="s">
        <v>27</v>
      </c>
      <c r="AX268" s="13" t="s">
        <v>70</v>
      </c>
      <c r="AY268" s="160" t="s">
        <v>208</v>
      </c>
    </row>
    <row r="269" spans="1:65" s="13" customFormat="1">
      <c r="B269" s="158"/>
      <c r="D269" s="159" t="s">
        <v>218</v>
      </c>
      <c r="E269" s="160" t="s">
        <v>1</v>
      </c>
      <c r="F269" s="161" t="s">
        <v>1404</v>
      </c>
      <c r="H269" s="162">
        <v>11.676</v>
      </c>
      <c r="L269" s="158"/>
      <c r="M269" s="163"/>
      <c r="N269" s="164"/>
      <c r="O269" s="164"/>
      <c r="P269" s="164"/>
      <c r="Q269" s="164"/>
      <c r="R269" s="164"/>
      <c r="S269" s="164"/>
      <c r="T269" s="165"/>
      <c r="AT269" s="160" t="s">
        <v>218</v>
      </c>
      <c r="AU269" s="160" t="s">
        <v>79</v>
      </c>
      <c r="AV269" s="13" t="s">
        <v>79</v>
      </c>
      <c r="AW269" s="13" t="s">
        <v>27</v>
      </c>
      <c r="AX269" s="13" t="s">
        <v>70</v>
      </c>
      <c r="AY269" s="160" t="s">
        <v>208</v>
      </c>
    </row>
    <row r="270" spans="1:65" s="14" customFormat="1">
      <c r="B270" s="166"/>
      <c r="D270" s="159" t="s">
        <v>218</v>
      </c>
      <c r="E270" s="167" t="s">
        <v>1</v>
      </c>
      <c r="F270" s="168" t="s">
        <v>283</v>
      </c>
      <c r="H270" s="169">
        <v>22.676000000000002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218</v>
      </c>
      <c r="AU270" s="167" t="s">
        <v>79</v>
      </c>
      <c r="AV270" s="14" t="s">
        <v>216</v>
      </c>
      <c r="AW270" s="14" t="s">
        <v>27</v>
      </c>
      <c r="AX270" s="14" t="s">
        <v>77</v>
      </c>
      <c r="AY270" s="167" t="s">
        <v>208</v>
      </c>
    </row>
    <row r="271" spans="1:65" s="13" customFormat="1">
      <c r="B271" s="158"/>
      <c r="D271" s="159" t="s">
        <v>218</v>
      </c>
      <c r="F271" s="161" t="s">
        <v>1576</v>
      </c>
      <c r="H271" s="162">
        <v>24.943999999999999</v>
      </c>
      <c r="L271" s="158"/>
      <c r="M271" s="163"/>
      <c r="N271" s="164"/>
      <c r="O271" s="164"/>
      <c r="P271" s="164"/>
      <c r="Q271" s="164"/>
      <c r="R271" s="164"/>
      <c r="S271" s="164"/>
      <c r="T271" s="165"/>
      <c r="AT271" s="160" t="s">
        <v>218</v>
      </c>
      <c r="AU271" s="160" t="s">
        <v>79</v>
      </c>
      <c r="AV271" s="13" t="s">
        <v>79</v>
      </c>
      <c r="AW271" s="13" t="s">
        <v>3</v>
      </c>
      <c r="AX271" s="13" t="s">
        <v>77</v>
      </c>
      <c r="AY271" s="160" t="s">
        <v>208</v>
      </c>
    </row>
    <row r="272" spans="1:65" s="2" customFormat="1" ht="16.5" customHeight="1">
      <c r="A272" s="29"/>
      <c r="B272" s="145"/>
      <c r="C272" s="146" t="s">
        <v>692</v>
      </c>
      <c r="D272" s="146" t="s">
        <v>211</v>
      </c>
      <c r="E272" s="147" t="s">
        <v>1394</v>
      </c>
      <c r="F272" s="148" t="s">
        <v>1395</v>
      </c>
      <c r="G272" s="149" t="s">
        <v>214</v>
      </c>
      <c r="H272" s="150">
        <v>-52.67</v>
      </c>
      <c r="I272" s="151">
        <v>160</v>
      </c>
      <c r="J272" s="151">
        <f>ROUND(I272*H272,2)</f>
        <v>-8427.2000000000007</v>
      </c>
      <c r="K272" s="148" t="s">
        <v>1</v>
      </c>
      <c r="L272" s="30"/>
      <c r="M272" s="152" t="s">
        <v>1</v>
      </c>
      <c r="N272" s="153" t="s">
        <v>35</v>
      </c>
      <c r="O272" s="154">
        <v>0</v>
      </c>
      <c r="P272" s="154">
        <f>O272*H272</f>
        <v>0</v>
      </c>
      <c r="Q272" s="154">
        <v>2.9999999999999997E-4</v>
      </c>
      <c r="R272" s="154">
        <f>Q272*H272</f>
        <v>-1.5800999999999999E-2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278</v>
      </c>
      <c r="AT272" s="156" t="s">
        <v>211</v>
      </c>
      <c r="AU272" s="156" t="s">
        <v>79</v>
      </c>
      <c r="AY272" s="17" t="s">
        <v>208</v>
      </c>
      <c r="BE272" s="157">
        <f>IF(N272="základní",J272,0)</f>
        <v>-8427.2000000000007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77</v>
      </c>
      <c r="BK272" s="157">
        <f>ROUND(I272*H272,2)</f>
        <v>-8427.2000000000007</v>
      </c>
      <c r="BL272" s="17" t="s">
        <v>278</v>
      </c>
      <c r="BM272" s="156" t="s">
        <v>1577</v>
      </c>
    </row>
    <row r="273" spans="1:65" s="13" customFormat="1">
      <c r="B273" s="158"/>
      <c r="D273" s="159" t="s">
        <v>218</v>
      </c>
      <c r="E273" s="160" t="s">
        <v>1</v>
      </c>
      <c r="F273" s="161" t="s">
        <v>1397</v>
      </c>
      <c r="H273" s="162">
        <v>21</v>
      </c>
      <c r="L273" s="158"/>
      <c r="M273" s="163"/>
      <c r="N273" s="164"/>
      <c r="O273" s="164"/>
      <c r="P273" s="164"/>
      <c r="Q273" s="164"/>
      <c r="R273" s="164"/>
      <c r="S273" s="164"/>
      <c r="T273" s="165"/>
      <c r="AT273" s="160" t="s">
        <v>218</v>
      </c>
      <c r="AU273" s="160" t="s">
        <v>79</v>
      </c>
      <c r="AV273" s="13" t="s">
        <v>79</v>
      </c>
      <c r="AW273" s="13" t="s">
        <v>27</v>
      </c>
      <c r="AX273" s="13" t="s">
        <v>70</v>
      </c>
      <c r="AY273" s="160" t="s">
        <v>208</v>
      </c>
    </row>
    <row r="274" spans="1:65" s="13" customFormat="1">
      <c r="B274" s="158"/>
      <c r="D274" s="159" t="s">
        <v>218</v>
      </c>
      <c r="E274" s="160" t="s">
        <v>1</v>
      </c>
      <c r="F274" s="161" t="s">
        <v>1398</v>
      </c>
      <c r="H274" s="162">
        <v>141.46</v>
      </c>
      <c r="L274" s="158"/>
      <c r="M274" s="163"/>
      <c r="N274" s="164"/>
      <c r="O274" s="164"/>
      <c r="P274" s="164"/>
      <c r="Q274" s="164"/>
      <c r="R274" s="164"/>
      <c r="S274" s="164"/>
      <c r="T274" s="165"/>
      <c r="AT274" s="160" t="s">
        <v>218</v>
      </c>
      <c r="AU274" s="160" t="s">
        <v>79</v>
      </c>
      <c r="AV274" s="13" t="s">
        <v>79</v>
      </c>
      <c r="AW274" s="13" t="s">
        <v>27</v>
      </c>
      <c r="AX274" s="13" t="s">
        <v>70</v>
      </c>
      <c r="AY274" s="160" t="s">
        <v>208</v>
      </c>
    </row>
    <row r="275" spans="1:65" s="13" customFormat="1">
      <c r="B275" s="158"/>
      <c r="D275" s="159" t="s">
        <v>218</v>
      </c>
      <c r="E275" s="160" t="s">
        <v>1</v>
      </c>
      <c r="F275" s="161" t="s">
        <v>1399</v>
      </c>
      <c r="H275" s="162">
        <v>120.41</v>
      </c>
      <c r="L275" s="158"/>
      <c r="M275" s="163"/>
      <c r="N275" s="164"/>
      <c r="O275" s="164"/>
      <c r="P275" s="164"/>
      <c r="Q275" s="164"/>
      <c r="R275" s="164"/>
      <c r="S275" s="164"/>
      <c r="T275" s="165"/>
      <c r="AT275" s="160" t="s">
        <v>218</v>
      </c>
      <c r="AU275" s="160" t="s">
        <v>79</v>
      </c>
      <c r="AV275" s="13" t="s">
        <v>79</v>
      </c>
      <c r="AW275" s="13" t="s">
        <v>27</v>
      </c>
      <c r="AX275" s="13" t="s">
        <v>70</v>
      </c>
      <c r="AY275" s="160" t="s">
        <v>208</v>
      </c>
    </row>
    <row r="276" spans="1:65" s="14" customFormat="1">
      <c r="B276" s="166"/>
      <c r="D276" s="159" t="s">
        <v>218</v>
      </c>
      <c r="E276" s="167" t="s">
        <v>1</v>
      </c>
      <c r="F276" s="168" t="s">
        <v>283</v>
      </c>
      <c r="H276" s="169">
        <v>282.87</v>
      </c>
      <c r="L276" s="166"/>
      <c r="M276" s="170"/>
      <c r="N276" s="171"/>
      <c r="O276" s="171"/>
      <c r="P276" s="171"/>
      <c r="Q276" s="171"/>
      <c r="R276" s="171"/>
      <c r="S276" s="171"/>
      <c r="T276" s="172"/>
      <c r="AT276" s="167" t="s">
        <v>218</v>
      </c>
      <c r="AU276" s="167" t="s">
        <v>79</v>
      </c>
      <c r="AV276" s="14" t="s">
        <v>216</v>
      </c>
      <c r="AW276" s="14" t="s">
        <v>27</v>
      </c>
      <c r="AX276" s="14" t="s">
        <v>70</v>
      </c>
      <c r="AY276" s="167" t="s">
        <v>208</v>
      </c>
    </row>
    <row r="277" spans="1:65" s="13" customFormat="1">
      <c r="B277" s="158"/>
      <c r="D277" s="159" t="s">
        <v>218</v>
      </c>
      <c r="E277" s="160" t="s">
        <v>1</v>
      </c>
      <c r="F277" s="161" t="s">
        <v>1400</v>
      </c>
      <c r="H277" s="162">
        <v>-282.87</v>
      </c>
      <c r="L277" s="158"/>
      <c r="M277" s="163"/>
      <c r="N277" s="164"/>
      <c r="O277" s="164"/>
      <c r="P277" s="164"/>
      <c r="Q277" s="164"/>
      <c r="R277" s="164"/>
      <c r="S277" s="164"/>
      <c r="T277" s="165"/>
      <c r="AT277" s="160" t="s">
        <v>218</v>
      </c>
      <c r="AU277" s="160" t="s">
        <v>79</v>
      </c>
      <c r="AV277" s="13" t="s">
        <v>79</v>
      </c>
      <c r="AW277" s="13" t="s">
        <v>27</v>
      </c>
      <c r="AX277" s="13" t="s">
        <v>70</v>
      </c>
      <c r="AY277" s="160" t="s">
        <v>208</v>
      </c>
    </row>
    <row r="278" spans="1:65" s="15" customFormat="1">
      <c r="B278" s="185"/>
      <c r="D278" s="159" t="s">
        <v>218</v>
      </c>
      <c r="E278" s="186" t="s">
        <v>1</v>
      </c>
      <c r="F278" s="187" t="s">
        <v>1156</v>
      </c>
      <c r="H278" s="188">
        <v>-282.87</v>
      </c>
      <c r="L278" s="185"/>
      <c r="M278" s="189"/>
      <c r="N278" s="190"/>
      <c r="O278" s="190"/>
      <c r="P278" s="190"/>
      <c r="Q278" s="190"/>
      <c r="R278" s="190"/>
      <c r="S278" s="190"/>
      <c r="T278" s="191"/>
      <c r="AT278" s="186" t="s">
        <v>218</v>
      </c>
      <c r="AU278" s="186" t="s">
        <v>79</v>
      </c>
      <c r="AV278" s="15" t="s">
        <v>226</v>
      </c>
      <c r="AW278" s="15" t="s">
        <v>27</v>
      </c>
      <c r="AX278" s="15" t="s">
        <v>70</v>
      </c>
      <c r="AY278" s="186" t="s">
        <v>208</v>
      </c>
    </row>
    <row r="279" spans="1:65" s="13" customFormat="1">
      <c r="B279" s="158"/>
      <c r="D279" s="159" t="s">
        <v>218</v>
      </c>
      <c r="E279" s="160" t="s">
        <v>1</v>
      </c>
      <c r="F279" s="161" t="s">
        <v>1401</v>
      </c>
      <c r="H279" s="162">
        <v>65.213999999999999</v>
      </c>
      <c r="L279" s="158"/>
      <c r="M279" s="163"/>
      <c r="N279" s="164"/>
      <c r="O279" s="164"/>
      <c r="P279" s="164"/>
      <c r="Q279" s="164"/>
      <c r="R279" s="164"/>
      <c r="S279" s="164"/>
      <c r="T279" s="165"/>
      <c r="AT279" s="160" t="s">
        <v>218</v>
      </c>
      <c r="AU279" s="160" t="s">
        <v>79</v>
      </c>
      <c r="AV279" s="13" t="s">
        <v>79</v>
      </c>
      <c r="AW279" s="13" t="s">
        <v>27</v>
      </c>
      <c r="AX279" s="13" t="s">
        <v>70</v>
      </c>
      <c r="AY279" s="160" t="s">
        <v>208</v>
      </c>
    </row>
    <row r="280" spans="1:65" s="13" customFormat="1">
      <c r="B280" s="158"/>
      <c r="D280" s="159" t="s">
        <v>218</v>
      </c>
      <c r="E280" s="160" t="s">
        <v>1</v>
      </c>
      <c r="F280" s="161" t="s">
        <v>1402</v>
      </c>
      <c r="H280" s="162">
        <v>11</v>
      </c>
      <c r="L280" s="158"/>
      <c r="M280" s="163"/>
      <c r="N280" s="164"/>
      <c r="O280" s="164"/>
      <c r="P280" s="164"/>
      <c r="Q280" s="164"/>
      <c r="R280" s="164"/>
      <c r="S280" s="164"/>
      <c r="T280" s="165"/>
      <c r="AT280" s="160" t="s">
        <v>218</v>
      </c>
      <c r="AU280" s="160" t="s">
        <v>79</v>
      </c>
      <c r="AV280" s="13" t="s">
        <v>79</v>
      </c>
      <c r="AW280" s="13" t="s">
        <v>27</v>
      </c>
      <c r="AX280" s="13" t="s">
        <v>70</v>
      </c>
      <c r="AY280" s="160" t="s">
        <v>208</v>
      </c>
    </row>
    <row r="281" spans="1:65" s="13" customFormat="1">
      <c r="B281" s="158"/>
      <c r="D281" s="159" t="s">
        <v>218</v>
      </c>
      <c r="E281" s="160" t="s">
        <v>1</v>
      </c>
      <c r="F281" s="161" t="s">
        <v>1403</v>
      </c>
      <c r="H281" s="162">
        <v>142.31</v>
      </c>
      <c r="L281" s="158"/>
      <c r="M281" s="163"/>
      <c r="N281" s="164"/>
      <c r="O281" s="164"/>
      <c r="P281" s="164"/>
      <c r="Q281" s="164"/>
      <c r="R281" s="164"/>
      <c r="S281" s="164"/>
      <c r="T281" s="165"/>
      <c r="AT281" s="160" t="s">
        <v>218</v>
      </c>
      <c r="AU281" s="160" t="s">
        <v>79</v>
      </c>
      <c r="AV281" s="13" t="s">
        <v>79</v>
      </c>
      <c r="AW281" s="13" t="s">
        <v>27</v>
      </c>
      <c r="AX281" s="13" t="s">
        <v>70</v>
      </c>
      <c r="AY281" s="160" t="s">
        <v>208</v>
      </c>
    </row>
    <row r="282" spans="1:65" s="13" customFormat="1">
      <c r="B282" s="158"/>
      <c r="D282" s="159" t="s">
        <v>218</v>
      </c>
      <c r="E282" s="160" t="s">
        <v>1</v>
      </c>
      <c r="F282" s="161" t="s">
        <v>1404</v>
      </c>
      <c r="H282" s="162">
        <v>11.676</v>
      </c>
      <c r="L282" s="158"/>
      <c r="M282" s="163"/>
      <c r="N282" s="164"/>
      <c r="O282" s="164"/>
      <c r="P282" s="164"/>
      <c r="Q282" s="164"/>
      <c r="R282" s="164"/>
      <c r="S282" s="164"/>
      <c r="T282" s="165"/>
      <c r="AT282" s="160" t="s">
        <v>218</v>
      </c>
      <c r="AU282" s="160" t="s">
        <v>79</v>
      </c>
      <c r="AV282" s="13" t="s">
        <v>79</v>
      </c>
      <c r="AW282" s="13" t="s">
        <v>27</v>
      </c>
      <c r="AX282" s="13" t="s">
        <v>70</v>
      </c>
      <c r="AY282" s="160" t="s">
        <v>208</v>
      </c>
    </row>
    <row r="283" spans="1:65" s="15" customFormat="1">
      <c r="B283" s="185"/>
      <c r="D283" s="159" t="s">
        <v>218</v>
      </c>
      <c r="E283" s="186" t="s">
        <v>1</v>
      </c>
      <c r="F283" s="187" t="s">
        <v>1156</v>
      </c>
      <c r="H283" s="188">
        <v>230.2</v>
      </c>
      <c r="L283" s="185"/>
      <c r="M283" s="189"/>
      <c r="N283" s="190"/>
      <c r="O283" s="190"/>
      <c r="P283" s="190"/>
      <c r="Q283" s="190"/>
      <c r="R283" s="190"/>
      <c r="S283" s="190"/>
      <c r="T283" s="191"/>
      <c r="AT283" s="186" t="s">
        <v>218</v>
      </c>
      <c r="AU283" s="186" t="s">
        <v>79</v>
      </c>
      <c r="AV283" s="15" t="s">
        <v>226</v>
      </c>
      <c r="AW283" s="15" t="s">
        <v>27</v>
      </c>
      <c r="AX283" s="15" t="s">
        <v>70</v>
      </c>
      <c r="AY283" s="186" t="s">
        <v>208</v>
      </c>
    </row>
    <row r="284" spans="1:65" s="14" customFormat="1">
      <c r="B284" s="166"/>
      <c r="D284" s="159" t="s">
        <v>218</v>
      </c>
      <c r="E284" s="167" t="s">
        <v>1</v>
      </c>
      <c r="F284" s="168" t="s">
        <v>283</v>
      </c>
      <c r="H284" s="169">
        <v>-52.67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218</v>
      </c>
      <c r="AU284" s="167" t="s">
        <v>79</v>
      </c>
      <c r="AV284" s="14" t="s">
        <v>216</v>
      </c>
      <c r="AW284" s="14" t="s">
        <v>27</v>
      </c>
      <c r="AX284" s="14" t="s">
        <v>77</v>
      </c>
      <c r="AY284" s="167" t="s">
        <v>208</v>
      </c>
    </row>
    <row r="285" spans="1:65" s="2" customFormat="1" ht="16.5" customHeight="1">
      <c r="A285" s="29"/>
      <c r="B285" s="145"/>
      <c r="C285" s="146" t="s">
        <v>697</v>
      </c>
      <c r="D285" s="146" t="s">
        <v>211</v>
      </c>
      <c r="E285" s="147" t="s">
        <v>1578</v>
      </c>
      <c r="F285" s="148" t="s">
        <v>1579</v>
      </c>
      <c r="G285" s="149" t="s">
        <v>287</v>
      </c>
      <c r="H285" s="150">
        <v>23.96</v>
      </c>
      <c r="I285" s="151">
        <v>75</v>
      </c>
      <c r="J285" s="151">
        <f>ROUND(I285*H285,2)</f>
        <v>1797</v>
      </c>
      <c r="K285" s="148" t="s">
        <v>1</v>
      </c>
      <c r="L285" s="30"/>
      <c r="M285" s="152" t="s">
        <v>1</v>
      </c>
      <c r="N285" s="153" t="s">
        <v>35</v>
      </c>
      <c r="O285" s="154">
        <v>0</v>
      </c>
      <c r="P285" s="154">
        <f>O285*H285</f>
        <v>0</v>
      </c>
      <c r="Q285" s="154">
        <v>1.0000000000000001E-5</v>
      </c>
      <c r="R285" s="154">
        <f>Q285*H285</f>
        <v>2.3960000000000002E-4</v>
      </c>
      <c r="S285" s="154">
        <v>0</v>
      </c>
      <c r="T285" s="15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6" t="s">
        <v>278</v>
      </c>
      <c r="AT285" s="156" t="s">
        <v>211</v>
      </c>
      <c r="AU285" s="156" t="s">
        <v>79</v>
      </c>
      <c r="AY285" s="17" t="s">
        <v>208</v>
      </c>
      <c r="BE285" s="157">
        <f>IF(N285="základní",J285,0)</f>
        <v>1797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77</v>
      </c>
      <c r="BK285" s="157">
        <f>ROUND(I285*H285,2)</f>
        <v>1797</v>
      </c>
      <c r="BL285" s="17" t="s">
        <v>278</v>
      </c>
      <c r="BM285" s="156" t="s">
        <v>1580</v>
      </c>
    </row>
    <row r="286" spans="1:65" s="13" customFormat="1">
      <c r="B286" s="158"/>
      <c r="D286" s="159" t="s">
        <v>218</v>
      </c>
      <c r="E286" s="160" t="s">
        <v>1</v>
      </c>
      <c r="F286" s="161" t="s">
        <v>1581</v>
      </c>
      <c r="H286" s="162">
        <v>58.6</v>
      </c>
      <c r="L286" s="158"/>
      <c r="M286" s="163"/>
      <c r="N286" s="164"/>
      <c r="O286" s="164"/>
      <c r="P286" s="164"/>
      <c r="Q286" s="164"/>
      <c r="R286" s="164"/>
      <c r="S286" s="164"/>
      <c r="T286" s="165"/>
      <c r="AT286" s="160" t="s">
        <v>218</v>
      </c>
      <c r="AU286" s="160" t="s">
        <v>79</v>
      </c>
      <c r="AV286" s="13" t="s">
        <v>79</v>
      </c>
      <c r="AW286" s="13" t="s">
        <v>27</v>
      </c>
      <c r="AX286" s="13" t="s">
        <v>70</v>
      </c>
      <c r="AY286" s="160" t="s">
        <v>208</v>
      </c>
    </row>
    <row r="287" spans="1:65" s="13" customFormat="1">
      <c r="B287" s="158"/>
      <c r="D287" s="159" t="s">
        <v>218</v>
      </c>
      <c r="E287" s="160" t="s">
        <v>1</v>
      </c>
      <c r="F287" s="161" t="s">
        <v>1582</v>
      </c>
      <c r="H287" s="162">
        <v>75.33</v>
      </c>
      <c r="L287" s="158"/>
      <c r="M287" s="163"/>
      <c r="N287" s="164"/>
      <c r="O287" s="164"/>
      <c r="P287" s="164"/>
      <c r="Q287" s="164"/>
      <c r="R287" s="164"/>
      <c r="S287" s="164"/>
      <c r="T287" s="165"/>
      <c r="AT287" s="160" t="s">
        <v>218</v>
      </c>
      <c r="AU287" s="160" t="s">
        <v>79</v>
      </c>
      <c r="AV287" s="13" t="s">
        <v>79</v>
      </c>
      <c r="AW287" s="13" t="s">
        <v>27</v>
      </c>
      <c r="AX287" s="13" t="s">
        <v>70</v>
      </c>
      <c r="AY287" s="160" t="s">
        <v>208</v>
      </c>
    </row>
    <row r="288" spans="1:65" s="14" customFormat="1">
      <c r="B288" s="166"/>
      <c r="D288" s="159" t="s">
        <v>218</v>
      </c>
      <c r="E288" s="167" t="s">
        <v>1</v>
      </c>
      <c r="F288" s="168" t="s">
        <v>283</v>
      </c>
      <c r="H288" s="169">
        <v>133.93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218</v>
      </c>
      <c r="AU288" s="167" t="s">
        <v>79</v>
      </c>
      <c r="AV288" s="14" t="s">
        <v>216</v>
      </c>
      <c r="AW288" s="14" t="s">
        <v>27</v>
      </c>
      <c r="AX288" s="14" t="s">
        <v>70</v>
      </c>
      <c r="AY288" s="167" t="s">
        <v>208</v>
      </c>
    </row>
    <row r="289" spans="1:65" s="13" customFormat="1">
      <c r="B289" s="158"/>
      <c r="D289" s="159" t="s">
        <v>218</v>
      </c>
      <c r="E289" s="160" t="s">
        <v>1</v>
      </c>
      <c r="F289" s="161" t="s">
        <v>1583</v>
      </c>
      <c r="H289" s="162">
        <v>-133.93</v>
      </c>
      <c r="L289" s="158"/>
      <c r="M289" s="163"/>
      <c r="N289" s="164"/>
      <c r="O289" s="164"/>
      <c r="P289" s="164"/>
      <c r="Q289" s="164"/>
      <c r="R289" s="164"/>
      <c r="S289" s="164"/>
      <c r="T289" s="165"/>
      <c r="AT289" s="160" t="s">
        <v>218</v>
      </c>
      <c r="AU289" s="160" t="s">
        <v>79</v>
      </c>
      <c r="AV289" s="13" t="s">
        <v>79</v>
      </c>
      <c r="AW289" s="13" t="s">
        <v>27</v>
      </c>
      <c r="AX289" s="13" t="s">
        <v>70</v>
      </c>
      <c r="AY289" s="160" t="s">
        <v>208</v>
      </c>
    </row>
    <row r="290" spans="1:65" s="15" customFormat="1">
      <c r="B290" s="185"/>
      <c r="D290" s="159" t="s">
        <v>218</v>
      </c>
      <c r="E290" s="186" t="s">
        <v>1</v>
      </c>
      <c r="F290" s="187" t="s">
        <v>1188</v>
      </c>
      <c r="H290" s="188">
        <v>-133.93</v>
      </c>
      <c r="L290" s="185"/>
      <c r="M290" s="189"/>
      <c r="N290" s="190"/>
      <c r="O290" s="190"/>
      <c r="P290" s="190"/>
      <c r="Q290" s="190"/>
      <c r="R290" s="190"/>
      <c r="S290" s="190"/>
      <c r="T290" s="191"/>
      <c r="AT290" s="186" t="s">
        <v>218</v>
      </c>
      <c r="AU290" s="186" t="s">
        <v>79</v>
      </c>
      <c r="AV290" s="15" t="s">
        <v>226</v>
      </c>
      <c r="AW290" s="15" t="s">
        <v>27</v>
      </c>
      <c r="AX290" s="15" t="s">
        <v>70</v>
      </c>
      <c r="AY290" s="186" t="s">
        <v>208</v>
      </c>
    </row>
    <row r="291" spans="1:65" s="13" customFormat="1">
      <c r="B291" s="158"/>
      <c r="D291" s="159" t="s">
        <v>218</v>
      </c>
      <c r="E291" s="160" t="s">
        <v>1</v>
      </c>
      <c r="F291" s="161" t="s">
        <v>1584</v>
      </c>
      <c r="H291" s="162">
        <v>36.409999999999997</v>
      </c>
      <c r="L291" s="158"/>
      <c r="M291" s="163"/>
      <c r="N291" s="164"/>
      <c r="O291" s="164"/>
      <c r="P291" s="164"/>
      <c r="Q291" s="164"/>
      <c r="R291" s="164"/>
      <c r="S291" s="164"/>
      <c r="T291" s="165"/>
      <c r="AT291" s="160" t="s">
        <v>218</v>
      </c>
      <c r="AU291" s="160" t="s">
        <v>79</v>
      </c>
      <c r="AV291" s="13" t="s">
        <v>79</v>
      </c>
      <c r="AW291" s="13" t="s">
        <v>27</v>
      </c>
      <c r="AX291" s="13" t="s">
        <v>70</v>
      </c>
      <c r="AY291" s="160" t="s">
        <v>208</v>
      </c>
    </row>
    <row r="292" spans="1:65" s="13" customFormat="1" ht="22.5">
      <c r="B292" s="158"/>
      <c r="D292" s="159" t="s">
        <v>218</v>
      </c>
      <c r="E292" s="160" t="s">
        <v>1</v>
      </c>
      <c r="F292" s="161" t="s">
        <v>1585</v>
      </c>
      <c r="H292" s="162">
        <v>121.48</v>
      </c>
      <c r="L292" s="158"/>
      <c r="M292" s="163"/>
      <c r="N292" s="164"/>
      <c r="O292" s="164"/>
      <c r="P292" s="164"/>
      <c r="Q292" s="164"/>
      <c r="R292" s="164"/>
      <c r="S292" s="164"/>
      <c r="T292" s="165"/>
      <c r="AT292" s="160" t="s">
        <v>218</v>
      </c>
      <c r="AU292" s="160" t="s">
        <v>79</v>
      </c>
      <c r="AV292" s="13" t="s">
        <v>79</v>
      </c>
      <c r="AW292" s="13" t="s">
        <v>27</v>
      </c>
      <c r="AX292" s="13" t="s">
        <v>70</v>
      </c>
      <c r="AY292" s="160" t="s">
        <v>208</v>
      </c>
    </row>
    <row r="293" spans="1:65" s="15" customFormat="1">
      <c r="B293" s="185"/>
      <c r="D293" s="159" t="s">
        <v>218</v>
      </c>
      <c r="E293" s="186" t="s">
        <v>1</v>
      </c>
      <c r="F293" s="187" t="s">
        <v>1552</v>
      </c>
      <c r="H293" s="188">
        <v>157.88999999999999</v>
      </c>
      <c r="L293" s="185"/>
      <c r="M293" s="189"/>
      <c r="N293" s="190"/>
      <c r="O293" s="190"/>
      <c r="P293" s="190"/>
      <c r="Q293" s="190"/>
      <c r="R293" s="190"/>
      <c r="S293" s="190"/>
      <c r="T293" s="191"/>
      <c r="AT293" s="186" t="s">
        <v>218</v>
      </c>
      <c r="AU293" s="186" t="s">
        <v>79</v>
      </c>
      <c r="AV293" s="15" t="s">
        <v>226</v>
      </c>
      <c r="AW293" s="15" t="s">
        <v>27</v>
      </c>
      <c r="AX293" s="15" t="s">
        <v>70</v>
      </c>
      <c r="AY293" s="186" t="s">
        <v>208</v>
      </c>
    </row>
    <row r="294" spans="1:65" s="14" customFormat="1">
      <c r="B294" s="166"/>
      <c r="D294" s="159" t="s">
        <v>218</v>
      </c>
      <c r="E294" s="167" t="s">
        <v>1</v>
      </c>
      <c r="F294" s="168" t="s">
        <v>283</v>
      </c>
      <c r="H294" s="169">
        <v>23.96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218</v>
      </c>
      <c r="AU294" s="167" t="s">
        <v>79</v>
      </c>
      <c r="AV294" s="14" t="s">
        <v>216</v>
      </c>
      <c r="AW294" s="14" t="s">
        <v>27</v>
      </c>
      <c r="AX294" s="14" t="s">
        <v>77</v>
      </c>
      <c r="AY294" s="167" t="s">
        <v>208</v>
      </c>
    </row>
    <row r="295" spans="1:65" s="2" customFormat="1" ht="16.5" customHeight="1">
      <c r="A295" s="29"/>
      <c r="B295" s="145"/>
      <c r="C295" s="176" t="s">
        <v>332</v>
      </c>
      <c r="D295" s="176" t="s">
        <v>328</v>
      </c>
      <c r="E295" s="177" t="s">
        <v>1586</v>
      </c>
      <c r="F295" s="178" t="s">
        <v>1587</v>
      </c>
      <c r="G295" s="179" t="s">
        <v>287</v>
      </c>
      <c r="H295" s="180">
        <v>26.356000000000002</v>
      </c>
      <c r="I295" s="181">
        <v>38</v>
      </c>
      <c r="J295" s="181">
        <f>ROUND(I295*H295,2)</f>
        <v>1001.53</v>
      </c>
      <c r="K295" s="178" t="s">
        <v>1</v>
      </c>
      <c r="L295" s="182"/>
      <c r="M295" s="183" t="s">
        <v>1</v>
      </c>
      <c r="N295" s="184" t="s">
        <v>35</v>
      </c>
      <c r="O295" s="154">
        <v>0</v>
      </c>
      <c r="P295" s="154">
        <f>O295*H295</f>
        <v>0</v>
      </c>
      <c r="Q295" s="154">
        <v>2.9999999999999997E-4</v>
      </c>
      <c r="R295" s="154">
        <f>Q295*H295</f>
        <v>7.9068000000000003E-3</v>
      </c>
      <c r="S295" s="154">
        <v>0</v>
      </c>
      <c r="T295" s="155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6" t="s">
        <v>332</v>
      </c>
      <c r="AT295" s="156" t="s">
        <v>328</v>
      </c>
      <c r="AU295" s="156" t="s">
        <v>79</v>
      </c>
      <c r="AY295" s="17" t="s">
        <v>208</v>
      </c>
      <c r="BE295" s="157">
        <f>IF(N295="základní",J295,0)</f>
        <v>1001.53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7" t="s">
        <v>77</v>
      </c>
      <c r="BK295" s="157">
        <f>ROUND(I295*H295,2)</f>
        <v>1001.53</v>
      </c>
      <c r="BL295" s="17" t="s">
        <v>278</v>
      </c>
      <c r="BM295" s="156" t="s">
        <v>1588</v>
      </c>
    </row>
    <row r="296" spans="1:65" s="13" customFormat="1">
      <c r="B296" s="158"/>
      <c r="D296" s="159" t="s">
        <v>218</v>
      </c>
      <c r="E296" s="160" t="s">
        <v>1</v>
      </c>
      <c r="F296" s="161" t="s">
        <v>1589</v>
      </c>
      <c r="H296" s="162">
        <v>26.356000000000002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218</v>
      </c>
      <c r="AU296" s="160" t="s">
        <v>79</v>
      </c>
      <c r="AV296" s="13" t="s">
        <v>79</v>
      </c>
      <c r="AW296" s="13" t="s">
        <v>27</v>
      </c>
      <c r="AX296" s="13" t="s">
        <v>77</v>
      </c>
      <c r="AY296" s="160" t="s">
        <v>208</v>
      </c>
    </row>
    <row r="297" spans="1:65" s="2" customFormat="1" ht="16.5" customHeight="1">
      <c r="A297" s="29"/>
      <c r="B297" s="145"/>
      <c r="C297" s="146" t="s">
        <v>701</v>
      </c>
      <c r="D297" s="146" t="s">
        <v>211</v>
      </c>
      <c r="E297" s="147" t="s">
        <v>1590</v>
      </c>
      <c r="F297" s="148" t="s">
        <v>1591</v>
      </c>
      <c r="G297" s="149" t="s">
        <v>287</v>
      </c>
      <c r="H297" s="150">
        <v>23.96</v>
      </c>
      <c r="I297" s="151">
        <v>50</v>
      </c>
      <c r="J297" s="151">
        <f>ROUND(I297*H297,2)</f>
        <v>1198</v>
      </c>
      <c r="K297" s="148" t="s">
        <v>1</v>
      </c>
      <c r="L297" s="30"/>
      <c r="M297" s="152" t="s">
        <v>1</v>
      </c>
      <c r="N297" s="153" t="s">
        <v>35</v>
      </c>
      <c r="O297" s="154">
        <v>0</v>
      </c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6" t="s">
        <v>278</v>
      </c>
      <c r="AT297" s="156" t="s">
        <v>211</v>
      </c>
      <c r="AU297" s="156" t="s">
        <v>79</v>
      </c>
      <c r="AY297" s="17" t="s">
        <v>208</v>
      </c>
      <c r="BE297" s="157">
        <f>IF(N297="základní",J297,0)</f>
        <v>1198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77</v>
      </c>
      <c r="BK297" s="157">
        <f>ROUND(I297*H297,2)</f>
        <v>1198</v>
      </c>
      <c r="BL297" s="17" t="s">
        <v>278</v>
      </c>
      <c r="BM297" s="156" t="s">
        <v>1592</v>
      </c>
    </row>
    <row r="298" spans="1:65" s="2" customFormat="1" ht="16.5" customHeight="1">
      <c r="A298" s="29"/>
      <c r="B298" s="145"/>
      <c r="C298" s="146" t="s">
        <v>704</v>
      </c>
      <c r="D298" s="146" t="s">
        <v>211</v>
      </c>
      <c r="E298" s="147" t="s">
        <v>1423</v>
      </c>
      <c r="F298" s="148" t="s">
        <v>1424</v>
      </c>
      <c r="G298" s="149" t="s">
        <v>250</v>
      </c>
      <c r="H298" s="150">
        <v>1.3360000000000001</v>
      </c>
      <c r="I298" s="151">
        <v>1000</v>
      </c>
      <c r="J298" s="151">
        <f>ROUND(I298*H298,2)</f>
        <v>1336</v>
      </c>
      <c r="K298" s="148" t="s">
        <v>1</v>
      </c>
      <c r="L298" s="30"/>
      <c r="M298" s="152" t="s">
        <v>1</v>
      </c>
      <c r="N298" s="153" t="s">
        <v>35</v>
      </c>
      <c r="O298" s="154">
        <v>0</v>
      </c>
      <c r="P298" s="154">
        <f>O298*H298</f>
        <v>0</v>
      </c>
      <c r="Q298" s="154">
        <v>0</v>
      </c>
      <c r="R298" s="154">
        <f>Q298*H298</f>
        <v>0</v>
      </c>
      <c r="S298" s="154">
        <v>0</v>
      </c>
      <c r="T298" s="155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6" t="s">
        <v>278</v>
      </c>
      <c r="AT298" s="156" t="s">
        <v>211</v>
      </c>
      <c r="AU298" s="156" t="s">
        <v>79</v>
      </c>
      <c r="AY298" s="17" t="s">
        <v>208</v>
      </c>
      <c r="BE298" s="157">
        <f>IF(N298="základní",J298,0)</f>
        <v>1336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17" t="s">
        <v>77</v>
      </c>
      <c r="BK298" s="157">
        <f>ROUND(I298*H298,2)</f>
        <v>1336</v>
      </c>
      <c r="BL298" s="17" t="s">
        <v>278</v>
      </c>
      <c r="BM298" s="156" t="s">
        <v>1425</v>
      </c>
    </row>
    <row r="299" spans="1:65" s="2" customFormat="1" ht="16.5" customHeight="1">
      <c r="A299" s="29"/>
      <c r="B299" s="145"/>
      <c r="C299" s="146" t="s">
        <v>714</v>
      </c>
      <c r="D299" s="146" t="s">
        <v>211</v>
      </c>
      <c r="E299" s="147" t="s">
        <v>1426</v>
      </c>
      <c r="F299" s="148" t="s">
        <v>1427</v>
      </c>
      <c r="G299" s="149" t="s">
        <v>250</v>
      </c>
      <c r="H299" s="150">
        <v>1.3360000000000001</v>
      </c>
      <c r="I299" s="151">
        <v>500</v>
      </c>
      <c r="J299" s="151">
        <f>ROUND(I299*H299,2)</f>
        <v>668</v>
      </c>
      <c r="K299" s="148" t="s">
        <v>1</v>
      </c>
      <c r="L299" s="30"/>
      <c r="M299" s="152" t="s">
        <v>1</v>
      </c>
      <c r="N299" s="153" t="s">
        <v>35</v>
      </c>
      <c r="O299" s="154">
        <v>0</v>
      </c>
      <c r="P299" s="154">
        <f>O299*H299</f>
        <v>0</v>
      </c>
      <c r="Q299" s="154">
        <v>0</v>
      </c>
      <c r="R299" s="154">
        <f>Q299*H299</f>
        <v>0</v>
      </c>
      <c r="S299" s="154">
        <v>0</v>
      </c>
      <c r="T299" s="155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6" t="s">
        <v>278</v>
      </c>
      <c r="AT299" s="156" t="s">
        <v>211</v>
      </c>
      <c r="AU299" s="156" t="s">
        <v>79</v>
      </c>
      <c r="AY299" s="17" t="s">
        <v>208</v>
      </c>
      <c r="BE299" s="157">
        <f>IF(N299="základní",J299,0)</f>
        <v>668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17" t="s">
        <v>77</v>
      </c>
      <c r="BK299" s="157">
        <f>ROUND(I299*H299,2)</f>
        <v>668</v>
      </c>
      <c r="BL299" s="17" t="s">
        <v>278</v>
      </c>
      <c r="BM299" s="156" t="s">
        <v>1428</v>
      </c>
    </row>
    <row r="300" spans="1:65" s="12" customFormat="1" ht="22.9" customHeight="1">
      <c r="B300" s="133"/>
      <c r="D300" s="134" t="s">
        <v>69</v>
      </c>
      <c r="E300" s="143" t="s">
        <v>1276</v>
      </c>
      <c r="F300" s="143" t="s">
        <v>1277</v>
      </c>
      <c r="J300" s="144">
        <f>BK300</f>
        <v>7133.7000000000007</v>
      </c>
      <c r="L300" s="133"/>
      <c r="M300" s="137"/>
      <c r="N300" s="138"/>
      <c r="O300" s="138"/>
      <c r="P300" s="139">
        <f>SUM(P301:P304)</f>
        <v>3.1604999999999999</v>
      </c>
      <c r="Q300" s="138"/>
      <c r="R300" s="139">
        <f>SUM(R301:R304)</f>
        <v>3.9731999999999996E-3</v>
      </c>
      <c r="S300" s="138"/>
      <c r="T300" s="140">
        <f>SUM(T301:T304)</f>
        <v>0</v>
      </c>
      <c r="AR300" s="134" t="s">
        <v>79</v>
      </c>
      <c r="AT300" s="141" t="s">
        <v>69</v>
      </c>
      <c r="AU300" s="141" t="s">
        <v>77</v>
      </c>
      <c r="AY300" s="134" t="s">
        <v>208</v>
      </c>
      <c r="BK300" s="142">
        <f>SUM(BK301:BK304)</f>
        <v>7133.7000000000007</v>
      </c>
    </row>
    <row r="301" spans="1:65" s="2" customFormat="1" ht="16.5" customHeight="1">
      <c r="A301" s="29"/>
      <c r="B301" s="145"/>
      <c r="C301" s="146" t="s">
        <v>1593</v>
      </c>
      <c r="D301" s="146" t="s">
        <v>211</v>
      </c>
      <c r="E301" s="147" t="s">
        <v>1278</v>
      </c>
      <c r="F301" s="148" t="s">
        <v>1279</v>
      </c>
      <c r="G301" s="149" t="s">
        <v>287</v>
      </c>
      <c r="H301" s="150">
        <v>30.1</v>
      </c>
      <c r="I301" s="151">
        <v>42.3</v>
      </c>
      <c r="J301" s="151">
        <f>ROUND(I301*H301,2)</f>
        <v>1273.23</v>
      </c>
      <c r="K301" s="148" t="s">
        <v>331</v>
      </c>
      <c r="L301" s="30"/>
      <c r="M301" s="152" t="s">
        <v>1</v>
      </c>
      <c r="N301" s="153" t="s">
        <v>35</v>
      </c>
      <c r="O301" s="154">
        <v>0.105</v>
      </c>
      <c r="P301" s="154">
        <f>O301*H301</f>
        <v>3.1604999999999999</v>
      </c>
      <c r="Q301" s="154">
        <v>0</v>
      </c>
      <c r="R301" s="154">
        <f>Q301*H301</f>
        <v>0</v>
      </c>
      <c r="S301" s="154">
        <v>0</v>
      </c>
      <c r="T301" s="155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6" t="s">
        <v>278</v>
      </c>
      <c r="AT301" s="156" t="s">
        <v>211</v>
      </c>
      <c r="AU301" s="156" t="s">
        <v>79</v>
      </c>
      <c r="AY301" s="17" t="s">
        <v>208</v>
      </c>
      <c r="BE301" s="157">
        <f>IF(N301="základní",J301,0)</f>
        <v>1273.23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7" t="s">
        <v>77</v>
      </c>
      <c r="BK301" s="157">
        <f>ROUND(I301*H301,2)</f>
        <v>1273.23</v>
      </c>
      <c r="BL301" s="17" t="s">
        <v>278</v>
      </c>
      <c r="BM301" s="156" t="s">
        <v>1594</v>
      </c>
    </row>
    <row r="302" spans="1:65" s="13" customFormat="1">
      <c r="B302" s="158"/>
      <c r="D302" s="159" t="s">
        <v>218</v>
      </c>
      <c r="E302" s="160" t="s">
        <v>1</v>
      </c>
      <c r="F302" s="161" t="s">
        <v>1595</v>
      </c>
      <c r="H302" s="162">
        <v>30.1</v>
      </c>
      <c r="L302" s="158"/>
      <c r="M302" s="163"/>
      <c r="N302" s="164"/>
      <c r="O302" s="164"/>
      <c r="P302" s="164"/>
      <c r="Q302" s="164"/>
      <c r="R302" s="164"/>
      <c r="S302" s="164"/>
      <c r="T302" s="165"/>
      <c r="AT302" s="160" t="s">
        <v>218</v>
      </c>
      <c r="AU302" s="160" t="s">
        <v>79</v>
      </c>
      <c r="AV302" s="13" t="s">
        <v>79</v>
      </c>
      <c r="AW302" s="13" t="s">
        <v>27</v>
      </c>
      <c r="AX302" s="13" t="s">
        <v>77</v>
      </c>
      <c r="AY302" s="160" t="s">
        <v>208</v>
      </c>
    </row>
    <row r="303" spans="1:65" s="2" customFormat="1" ht="16.5" customHeight="1">
      <c r="A303" s="29"/>
      <c r="B303" s="145"/>
      <c r="C303" s="176" t="s">
        <v>1025</v>
      </c>
      <c r="D303" s="176" t="s">
        <v>328</v>
      </c>
      <c r="E303" s="177" t="s">
        <v>1596</v>
      </c>
      <c r="F303" s="178" t="s">
        <v>1597</v>
      </c>
      <c r="G303" s="179" t="s">
        <v>287</v>
      </c>
      <c r="H303" s="180">
        <v>33.11</v>
      </c>
      <c r="I303" s="181">
        <v>177</v>
      </c>
      <c r="J303" s="181">
        <f>ROUND(I303*H303,2)</f>
        <v>5860.47</v>
      </c>
      <c r="K303" s="178" t="s">
        <v>331</v>
      </c>
      <c r="L303" s="182"/>
      <c r="M303" s="183" t="s">
        <v>1</v>
      </c>
      <c r="N303" s="184" t="s">
        <v>35</v>
      </c>
      <c r="O303" s="154">
        <v>0</v>
      </c>
      <c r="P303" s="154">
        <f>O303*H303</f>
        <v>0</v>
      </c>
      <c r="Q303" s="154">
        <v>1.2E-4</v>
      </c>
      <c r="R303" s="154">
        <f>Q303*H303</f>
        <v>3.9731999999999996E-3</v>
      </c>
      <c r="S303" s="154">
        <v>0</v>
      </c>
      <c r="T303" s="155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6" t="s">
        <v>332</v>
      </c>
      <c r="AT303" s="156" t="s">
        <v>328</v>
      </c>
      <c r="AU303" s="156" t="s">
        <v>79</v>
      </c>
      <c r="AY303" s="17" t="s">
        <v>208</v>
      </c>
      <c r="BE303" s="157">
        <f>IF(N303="základní",J303,0)</f>
        <v>5860.47</v>
      </c>
      <c r="BF303" s="157">
        <f>IF(N303="snížená",J303,0)</f>
        <v>0</v>
      </c>
      <c r="BG303" s="157">
        <f>IF(N303="zákl. přenesená",J303,0)</f>
        <v>0</v>
      </c>
      <c r="BH303" s="157">
        <f>IF(N303="sníž. přenesená",J303,0)</f>
        <v>0</v>
      </c>
      <c r="BI303" s="157">
        <f>IF(N303="nulová",J303,0)</f>
        <v>0</v>
      </c>
      <c r="BJ303" s="17" t="s">
        <v>77</v>
      </c>
      <c r="BK303" s="157">
        <f>ROUND(I303*H303,2)</f>
        <v>5860.47</v>
      </c>
      <c r="BL303" s="17" t="s">
        <v>278</v>
      </c>
      <c r="BM303" s="156" t="s">
        <v>1598</v>
      </c>
    </row>
    <row r="304" spans="1:65" s="13" customFormat="1">
      <c r="B304" s="158"/>
      <c r="D304" s="159" t="s">
        <v>218</v>
      </c>
      <c r="F304" s="161" t="s">
        <v>1599</v>
      </c>
      <c r="H304" s="162">
        <v>33.11</v>
      </c>
      <c r="L304" s="158"/>
      <c r="M304" s="173"/>
      <c r="N304" s="174"/>
      <c r="O304" s="174"/>
      <c r="P304" s="174"/>
      <c r="Q304" s="174"/>
      <c r="R304" s="174"/>
      <c r="S304" s="174"/>
      <c r="T304" s="175"/>
      <c r="AT304" s="160" t="s">
        <v>218</v>
      </c>
      <c r="AU304" s="160" t="s">
        <v>79</v>
      </c>
      <c r="AV304" s="13" t="s">
        <v>79</v>
      </c>
      <c r="AW304" s="13" t="s">
        <v>3</v>
      </c>
      <c r="AX304" s="13" t="s">
        <v>77</v>
      </c>
      <c r="AY304" s="160" t="s">
        <v>208</v>
      </c>
    </row>
    <row r="305" spans="1:31" s="2" customFormat="1" ht="6.95" customHeight="1">
      <c r="A305" s="29"/>
      <c r="B305" s="44"/>
      <c r="C305" s="45"/>
      <c r="D305" s="45"/>
      <c r="E305" s="45"/>
      <c r="F305" s="45"/>
      <c r="G305" s="45"/>
      <c r="H305" s="45"/>
      <c r="I305" s="45"/>
      <c r="J305" s="45"/>
      <c r="K305" s="45"/>
      <c r="L305" s="30"/>
      <c r="M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</row>
  </sheetData>
  <autoFilter ref="C127:K304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topLeftCell="A14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171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173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ROUND(J128, 2)</f>
        <v>-145110.20000000001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ROUND((SUM(BE128:BE186)),  2)</f>
        <v>-145110.20000000001</v>
      </c>
      <c r="G35" s="29"/>
      <c r="H35" s="29"/>
      <c r="I35" s="103">
        <v>0.21</v>
      </c>
      <c r="J35" s="102">
        <f>ROUND(((SUM(BE128:BE186))*I35),  2)</f>
        <v>-30473.14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ROUND((SUM(BF128:BF186)),  2)</f>
        <v>0</v>
      </c>
      <c r="G36" s="29"/>
      <c r="H36" s="29"/>
      <c r="I36" s="103">
        <v>0.15</v>
      </c>
      <c r="J36" s="102">
        <f>ROUND(((SUM(BF128:BF186))*I36),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ROUND((SUM(BG128:BG186)),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ROUND((SUM(BH128:BH186)),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ROUND((SUM(BI128:BI186)),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-175583.34000000003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171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Podhledy - Sádrokartony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J128</f>
        <v>-145110.20000000001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J129</f>
        <v>-88054.62000000001</v>
      </c>
      <c r="L99" s="115"/>
    </row>
    <row r="100" spans="1:47" s="10" customFormat="1" ht="19.899999999999999" customHeight="1">
      <c r="B100" s="119"/>
      <c r="D100" s="120" t="s">
        <v>186</v>
      </c>
      <c r="E100" s="121"/>
      <c r="F100" s="121"/>
      <c r="G100" s="121"/>
      <c r="H100" s="121"/>
      <c r="I100" s="121"/>
      <c r="J100" s="122">
        <f>J130</f>
        <v>-82490.5</v>
      </c>
      <c r="L100" s="119"/>
    </row>
    <row r="101" spans="1:47" s="10" customFormat="1" ht="19.899999999999999" customHeight="1">
      <c r="B101" s="119"/>
      <c r="D101" s="120" t="s">
        <v>187</v>
      </c>
      <c r="E101" s="121"/>
      <c r="F101" s="121"/>
      <c r="G101" s="121"/>
      <c r="H101" s="121"/>
      <c r="I101" s="121"/>
      <c r="J101" s="122">
        <f>J150</f>
        <v>-2275.6</v>
      </c>
      <c r="L101" s="119"/>
    </row>
    <row r="102" spans="1:47" s="10" customFormat="1" ht="19.899999999999999" customHeight="1">
      <c r="B102" s="119"/>
      <c r="D102" s="120" t="s">
        <v>188</v>
      </c>
      <c r="E102" s="121"/>
      <c r="F102" s="121"/>
      <c r="G102" s="121"/>
      <c r="H102" s="121"/>
      <c r="I102" s="121"/>
      <c r="J102" s="122">
        <f>J156</f>
        <v>-1788.02</v>
      </c>
      <c r="L102" s="119"/>
    </row>
    <row r="103" spans="1:47" s="10" customFormat="1" ht="19.899999999999999" customHeight="1">
      <c r="B103" s="119"/>
      <c r="D103" s="120" t="s">
        <v>189</v>
      </c>
      <c r="E103" s="121"/>
      <c r="F103" s="121"/>
      <c r="G103" s="121"/>
      <c r="H103" s="121"/>
      <c r="I103" s="121"/>
      <c r="J103" s="122">
        <f>J162</f>
        <v>-1500.5</v>
      </c>
      <c r="L103" s="119"/>
    </row>
    <row r="104" spans="1:47" s="9" customFormat="1" ht="24.95" customHeight="1">
      <c r="B104" s="115"/>
      <c r="D104" s="116" t="s">
        <v>190</v>
      </c>
      <c r="E104" s="117"/>
      <c r="F104" s="117"/>
      <c r="G104" s="117"/>
      <c r="H104" s="117"/>
      <c r="I104" s="117"/>
      <c r="J104" s="118">
        <f>J164</f>
        <v>-57055.58</v>
      </c>
      <c r="L104" s="115"/>
    </row>
    <row r="105" spans="1:47" s="10" customFormat="1" ht="19.899999999999999" customHeight="1">
      <c r="B105" s="119"/>
      <c r="D105" s="120" t="s">
        <v>191</v>
      </c>
      <c r="E105" s="121"/>
      <c r="F105" s="121"/>
      <c r="G105" s="121"/>
      <c r="H105" s="121"/>
      <c r="I105" s="121"/>
      <c r="J105" s="122">
        <f>J165</f>
        <v>-40841.93</v>
      </c>
      <c r="L105" s="119"/>
    </row>
    <row r="106" spans="1:47" s="10" customFormat="1" ht="19.899999999999999" customHeight="1">
      <c r="B106" s="119"/>
      <c r="D106" s="120" t="s">
        <v>192</v>
      </c>
      <c r="E106" s="121"/>
      <c r="F106" s="121"/>
      <c r="G106" s="121"/>
      <c r="H106" s="121"/>
      <c r="I106" s="121"/>
      <c r="J106" s="122">
        <f>J175</f>
        <v>-16213.65</v>
      </c>
      <c r="L106" s="119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21" t="s">
        <v>193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42" t="str">
        <f>E7</f>
        <v>ZL2 - SO 01 - OBJEKT BEZ BYTU - Stavební úpravy a přístavba komunitního centra BÉTEL</v>
      </c>
      <c r="F116" s="244"/>
      <c r="G116" s="244"/>
      <c r="H116" s="244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20"/>
      <c r="C117" s="26" t="s">
        <v>170</v>
      </c>
      <c r="L117" s="20"/>
    </row>
    <row r="118" spans="1:63" s="2" customFormat="1" ht="16.5" customHeight="1">
      <c r="A118" s="29"/>
      <c r="B118" s="30"/>
      <c r="C118" s="29"/>
      <c r="D118" s="29"/>
      <c r="E118" s="242" t="s">
        <v>171</v>
      </c>
      <c r="F118" s="243"/>
      <c r="G118" s="243"/>
      <c r="H118" s="243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6" t="s">
        <v>172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23" t="str">
        <f>E11</f>
        <v>Méněpráce - Podhledy - Sádrokartony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6" t="s">
        <v>18</v>
      </c>
      <c r="D122" s="29"/>
      <c r="E122" s="29"/>
      <c r="F122" s="24" t="str">
        <f>F14</f>
        <v xml:space="preserve">Bezručova čp.503, Chrastava </v>
      </c>
      <c r="G122" s="29"/>
      <c r="H122" s="29"/>
      <c r="I122" s="26" t="s">
        <v>20</v>
      </c>
      <c r="J122" s="52" t="str">
        <f>IF(J14="","",J14)</f>
        <v>3.6.2020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6" t="s">
        <v>22</v>
      </c>
      <c r="D124" s="29"/>
      <c r="E124" s="29"/>
      <c r="F124" s="24" t="str">
        <f>E17</f>
        <v>Sbor JB v Chrastavě, Bezručova 503, 46331 Chrastav</v>
      </c>
      <c r="G124" s="29"/>
      <c r="H124" s="29"/>
      <c r="I124" s="26" t="s">
        <v>26</v>
      </c>
      <c r="J124" s="27" t="str">
        <f>E23</f>
        <v>FS Vision, s.r.o. IČ: 22792902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6" t="s">
        <v>25</v>
      </c>
      <c r="D125" s="29"/>
      <c r="E125" s="29"/>
      <c r="F125" s="24" t="str">
        <f>IF(E20="","",E20)</f>
        <v>TOMIVOS s.r.o.</v>
      </c>
      <c r="G125" s="29"/>
      <c r="H125" s="29"/>
      <c r="I125" s="26" t="s">
        <v>28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194</v>
      </c>
      <c r="D127" s="126" t="s">
        <v>55</v>
      </c>
      <c r="E127" s="126" t="s">
        <v>51</v>
      </c>
      <c r="F127" s="126" t="s">
        <v>52</v>
      </c>
      <c r="G127" s="126" t="s">
        <v>195</v>
      </c>
      <c r="H127" s="126" t="s">
        <v>196</v>
      </c>
      <c r="I127" s="126" t="s">
        <v>197</v>
      </c>
      <c r="J127" s="126" t="s">
        <v>182</v>
      </c>
      <c r="K127" s="127" t="s">
        <v>198</v>
      </c>
      <c r="L127" s="128"/>
      <c r="M127" s="59" t="s">
        <v>1</v>
      </c>
      <c r="N127" s="60" t="s">
        <v>34</v>
      </c>
      <c r="O127" s="60" t="s">
        <v>199</v>
      </c>
      <c r="P127" s="60" t="s">
        <v>200</v>
      </c>
      <c r="Q127" s="60" t="s">
        <v>201</v>
      </c>
      <c r="R127" s="60" t="s">
        <v>202</v>
      </c>
      <c r="S127" s="60" t="s">
        <v>203</v>
      </c>
      <c r="T127" s="61" t="s">
        <v>204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9" customHeight="1">
      <c r="A128" s="29"/>
      <c r="B128" s="30"/>
      <c r="C128" s="66" t="s">
        <v>205</v>
      </c>
      <c r="D128" s="29"/>
      <c r="E128" s="29"/>
      <c r="F128" s="29"/>
      <c r="G128" s="29"/>
      <c r="H128" s="29"/>
      <c r="I128" s="29"/>
      <c r="J128" s="129">
        <f>BK128</f>
        <v>-145110.20000000001</v>
      </c>
      <c r="K128" s="29"/>
      <c r="L128" s="30"/>
      <c r="M128" s="62"/>
      <c r="N128" s="53"/>
      <c r="O128" s="63"/>
      <c r="P128" s="130">
        <f>P129+P164</f>
        <v>0</v>
      </c>
      <c r="Q128" s="63"/>
      <c r="R128" s="130">
        <f>R129+R164</f>
        <v>-4.3766853399999999</v>
      </c>
      <c r="S128" s="63"/>
      <c r="T128" s="131">
        <f>T129+T164</f>
        <v>-1.2686469999999999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69</v>
      </c>
      <c r="AU128" s="17" t="s">
        <v>184</v>
      </c>
      <c r="BK128" s="132">
        <f>BK129+BK164</f>
        <v>-145110.20000000001</v>
      </c>
    </row>
    <row r="129" spans="1:65" s="12" customFormat="1" ht="25.9" customHeight="1">
      <c r="B129" s="133"/>
      <c r="D129" s="134" t="s">
        <v>69</v>
      </c>
      <c r="E129" s="135" t="s">
        <v>206</v>
      </c>
      <c r="F129" s="135" t="s">
        <v>207</v>
      </c>
      <c r="J129" s="136">
        <f>BK129</f>
        <v>-88054.62000000001</v>
      </c>
      <c r="L129" s="133"/>
      <c r="M129" s="137"/>
      <c r="N129" s="138"/>
      <c r="O129" s="138"/>
      <c r="P129" s="139">
        <f>P130+P150+P156+P162</f>
        <v>0</v>
      </c>
      <c r="Q129" s="138"/>
      <c r="R129" s="139">
        <f>R130+R150+R156+R162</f>
        <v>-3.0009474999999997</v>
      </c>
      <c r="S129" s="138"/>
      <c r="T129" s="140">
        <f>T130+T150+T156+T162</f>
        <v>-1.1377999999999999</v>
      </c>
      <c r="AR129" s="134" t="s">
        <v>77</v>
      </c>
      <c r="AT129" s="141" t="s">
        <v>69</v>
      </c>
      <c r="AU129" s="141" t="s">
        <v>70</v>
      </c>
      <c r="AY129" s="134" t="s">
        <v>208</v>
      </c>
      <c r="BK129" s="142">
        <f>BK130+BK150+BK156+BK162</f>
        <v>-88054.62000000001</v>
      </c>
    </row>
    <row r="130" spans="1:65" s="12" customFormat="1" ht="22.9" customHeight="1">
      <c r="B130" s="133"/>
      <c r="D130" s="134" t="s">
        <v>69</v>
      </c>
      <c r="E130" s="143" t="s">
        <v>209</v>
      </c>
      <c r="F130" s="143" t="s">
        <v>210</v>
      </c>
      <c r="J130" s="144">
        <f>BK130</f>
        <v>-82490.5</v>
      </c>
      <c r="L130" s="133"/>
      <c r="M130" s="137"/>
      <c r="N130" s="138"/>
      <c r="O130" s="138"/>
      <c r="P130" s="139">
        <f>SUM(P131:P149)</f>
        <v>0</v>
      </c>
      <c r="Q130" s="138"/>
      <c r="R130" s="139">
        <f>SUM(R131:R149)</f>
        <v>-3.0009474999999997</v>
      </c>
      <c r="S130" s="138"/>
      <c r="T130" s="140">
        <f>SUM(T131:T149)</f>
        <v>0</v>
      </c>
      <c r="AR130" s="134" t="s">
        <v>77</v>
      </c>
      <c r="AT130" s="141" t="s">
        <v>69</v>
      </c>
      <c r="AU130" s="141" t="s">
        <v>77</v>
      </c>
      <c r="AY130" s="134" t="s">
        <v>208</v>
      </c>
      <c r="BK130" s="142">
        <f>SUM(BK131:BK149)</f>
        <v>-82490.5</v>
      </c>
    </row>
    <row r="131" spans="1:65" s="2" customFormat="1" ht="16.5" customHeight="1">
      <c r="A131" s="29"/>
      <c r="B131" s="145"/>
      <c r="C131" s="146" t="s">
        <v>77</v>
      </c>
      <c r="D131" s="146" t="s">
        <v>211</v>
      </c>
      <c r="E131" s="147" t="s">
        <v>212</v>
      </c>
      <c r="F131" s="148" t="s">
        <v>213</v>
      </c>
      <c r="G131" s="149" t="s">
        <v>214</v>
      </c>
      <c r="H131" s="150">
        <v>-284.45</v>
      </c>
      <c r="I131" s="151">
        <v>55</v>
      </c>
      <c r="J131" s="151">
        <f>ROUND(I131*H131,2)</f>
        <v>-15644.75</v>
      </c>
      <c r="K131" s="148" t="s">
        <v>215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2.5999999999999998E-4</v>
      </c>
      <c r="R131" s="154">
        <f>Q131*H131</f>
        <v>-7.3956999999999995E-2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-15644.75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-15644.75</v>
      </c>
      <c r="BL131" s="17" t="s">
        <v>216</v>
      </c>
      <c r="BM131" s="156" t="s">
        <v>217</v>
      </c>
    </row>
    <row r="132" spans="1:65" s="13" customFormat="1">
      <c r="B132" s="158"/>
      <c r="D132" s="159" t="s">
        <v>218</v>
      </c>
      <c r="E132" s="160" t="s">
        <v>1</v>
      </c>
      <c r="F132" s="161" t="s">
        <v>219</v>
      </c>
      <c r="H132" s="162">
        <v>-144.9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1:65" s="13" customFormat="1">
      <c r="B133" s="158"/>
      <c r="D133" s="159" t="s">
        <v>218</v>
      </c>
      <c r="E133" s="160" t="s">
        <v>1</v>
      </c>
      <c r="F133" s="161" t="s">
        <v>220</v>
      </c>
      <c r="H133" s="162">
        <v>5.68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208</v>
      </c>
    </row>
    <row r="134" spans="1:65" s="13" customFormat="1">
      <c r="B134" s="158"/>
      <c r="D134" s="159" t="s">
        <v>218</v>
      </c>
      <c r="E134" s="160" t="s">
        <v>1</v>
      </c>
      <c r="F134" s="161" t="s">
        <v>221</v>
      </c>
      <c r="H134" s="162">
        <v>-145.22999999999999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208</v>
      </c>
    </row>
    <row r="135" spans="1:65" s="14" customFormat="1">
      <c r="B135" s="166"/>
      <c r="D135" s="159" t="s">
        <v>218</v>
      </c>
      <c r="E135" s="167" t="s">
        <v>1</v>
      </c>
      <c r="F135" s="168" t="s">
        <v>222</v>
      </c>
      <c r="H135" s="169">
        <v>-284.45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218</v>
      </c>
      <c r="AU135" s="167" t="s">
        <v>79</v>
      </c>
      <c r="AV135" s="14" t="s">
        <v>216</v>
      </c>
      <c r="AW135" s="14" t="s">
        <v>27</v>
      </c>
      <c r="AX135" s="14" t="s">
        <v>77</v>
      </c>
      <c r="AY135" s="167" t="s">
        <v>208</v>
      </c>
    </row>
    <row r="136" spans="1:65" s="2" customFormat="1" ht="16.5" customHeight="1">
      <c r="A136" s="29"/>
      <c r="B136" s="145"/>
      <c r="C136" s="146" t="s">
        <v>79</v>
      </c>
      <c r="D136" s="146" t="s">
        <v>211</v>
      </c>
      <c r="E136" s="147" t="s">
        <v>223</v>
      </c>
      <c r="F136" s="148" t="s">
        <v>224</v>
      </c>
      <c r="G136" s="149" t="s">
        <v>214</v>
      </c>
      <c r="H136" s="150">
        <v>-284.45</v>
      </c>
      <c r="I136" s="151">
        <v>130</v>
      </c>
      <c r="J136" s="151">
        <f>ROUND(I136*H136,2)</f>
        <v>-36978.5</v>
      </c>
      <c r="K136" s="148" t="s">
        <v>215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3.0000000000000001E-3</v>
      </c>
      <c r="R136" s="154">
        <f>Q136*H136</f>
        <v>-0.85334999999999994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216</v>
      </c>
      <c r="AT136" s="156" t="s">
        <v>211</v>
      </c>
      <c r="AU136" s="156" t="s">
        <v>79</v>
      </c>
      <c r="AY136" s="17" t="s">
        <v>208</v>
      </c>
      <c r="BE136" s="157">
        <f>IF(N136="základní",J136,0)</f>
        <v>-36978.5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-36978.5</v>
      </c>
      <c r="BL136" s="17" t="s">
        <v>216</v>
      </c>
      <c r="BM136" s="156" t="s">
        <v>225</v>
      </c>
    </row>
    <row r="137" spans="1:65" s="13" customFormat="1">
      <c r="B137" s="158"/>
      <c r="D137" s="159" t="s">
        <v>218</v>
      </c>
      <c r="E137" s="160" t="s">
        <v>1</v>
      </c>
      <c r="F137" s="161" t="s">
        <v>219</v>
      </c>
      <c r="H137" s="162">
        <v>-144.9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3" customFormat="1">
      <c r="B138" s="158"/>
      <c r="D138" s="159" t="s">
        <v>218</v>
      </c>
      <c r="E138" s="160" t="s">
        <v>1</v>
      </c>
      <c r="F138" s="161" t="s">
        <v>220</v>
      </c>
      <c r="H138" s="162">
        <v>5.68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3" customFormat="1">
      <c r="B139" s="158"/>
      <c r="D139" s="159" t="s">
        <v>218</v>
      </c>
      <c r="E139" s="160" t="s">
        <v>1</v>
      </c>
      <c r="F139" s="161" t="s">
        <v>221</v>
      </c>
      <c r="H139" s="162">
        <v>-145.22999999999999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218</v>
      </c>
      <c r="AU139" s="160" t="s">
        <v>79</v>
      </c>
      <c r="AV139" s="13" t="s">
        <v>79</v>
      </c>
      <c r="AW139" s="13" t="s">
        <v>27</v>
      </c>
      <c r="AX139" s="13" t="s">
        <v>70</v>
      </c>
      <c r="AY139" s="160" t="s">
        <v>208</v>
      </c>
    </row>
    <row r="140" spans="1:65" s="14" customFormat="1">
      <c r="B140" s="166"/>
      <c r="D140" s="159" t="s">
        <v>218</v>
      </c>
      <c r="E140" s="167" t="s">
        <v>1</v>
      </c>
      <c r="F140" s="168" t="s">
        <v>222</v>
      </c>
      <c r="H140" s="169">
        <v>-284.45</v>
      </c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218</v>
      </c>
      <c r="AU140" s="167" t="s">
        <v>79</v>
      </c>
      <c r="AV140" s="14" t="s">
        <v>216</v>
      </c>
      <c r="AW140" s="14" t="s">
        <v>27</v>
      </c>
      <c r="AX140" s="14" t="s">
        <v>77</v>
      </c>
      <c r="AY140" s="167" t="s">
        <v>208</v>
      </c>
    </row>
    <row r="141" spans="1:65" s="2" customFormat="1" ht="16.5" customHeight="1">
      <c r="A141" s="29"/>
      <c r="B141" s="145"/>
      <c r="C141" s="146" t="s">
        <v>226</v>
      </c>
      <c r="D141" s="146" t="s">
        <v>211</v>
      </c>
      <c r="E141" s="147" t="s">
        <v>227</v>
      </c>
      <c r="F141" s="148" t="s">
        <v>228</v>
      </c>
      <c r="G141" s="149" t="s">
        <v>214</v>
      </c>
      <c r="H141" s="150">
        <v>-284.45</v>
      </c>
      <c r="I141" s="151">
        <v>80</v>
      </c>
      <c r="J141" s="151">
        <f>ROUND(I141*H141,2)</f>
        <v>-22756</v>
      </c>
      <c r="K141" s="148" t="s">
        <v>215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5.1000000000000004E-3</v>
      </c>
      <c r="R141" s="154">
        <f>Q141*H141</f>
        <v>-1.4506950000000001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216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-22756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-22756</v>
      </c>
      <c r="BL141" s="17" t="s">
        <v>216</v>
      </c>
      <c r="BM141" s="156" t="s">
        <v>229</v>
      </c>
    </row>
    <row r="142" spans="1:65" s="13" customFormat="1">
      <c r="B142" s="158"/>
      <c r="D142" s="159" t="s">
        <v>218</v>
      </c>
      <c r="E142" s="160" t="s">
        <v>1</v>
      </c>
      <c r="F142" s="161" t="s">
        <v>219</v>
      </c>
      <c r="H142" s="162">
        <v>-144.9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3" customFormat="1">
      <c r="B143" s="158"/>
      <c r="D143" s="159" t="s">
        <v>218</v>
      </c>
      <c r="E143" s="160" t="s">
        <v>1</v>
      </c>
      <c r="F143" s="161" t="s">
        <v>220</v>
      </c>
      <c r="H143" s="162">
        <v>5.68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221</v>
      </c>
      <c r="H144" s="162">
        <v>-145.22999999999999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4" customFormat="1">
      <c r="B145" s="166"/>
      <c r="D145" s="159" t="s">
        <v>218</v>
      </c>
      <c r="E145" s="167" t="s">
        <v>1</v>
      </c>
      <c r="F145" s="168" t="s">
        <v>230</v>
      </c>
      <c r="H145" s="169">
        <v>-284.45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218</v>
      </c>
      <c r="AU145" s="167" t="s">
        <v>79</v>
      </c>
      <c r="AV145" s="14" t="s">
        <v>216</v>
      </c>
      <c r="AW145" s="14" t="s">
        <v>27</v>
      </c>
      <c r="AX145" s="14" t="s">
        <v>77</v>
      </c>
      <c r="AY145" s="167" t="s">
        <v>208</v>
      </c>
    </row>
    <row r="146" spans="1:65" s="2" customFormat="1" ht="16.5" customHeight="1">
      <c r="A146" s="29"/>
      <c r="B146" s="145"/>
      <c r="C146" s="146" t="s">
        <v>216</v>
      </c>
      <c r="D146" s="146" t="s">
        <v>211</v>
      </c>
      <c r="E146" s="147" t="s">
        <v>231</v>
      </c>
      <c r="F146" s="148" t="s">
        <v>232</v>
      </c>
      <c r="G146" s="149" t="s">
        <v>214</v>
      </c>
      <c r="H146" s="150">
        <v>-284.45</v>
      </c>
      <c r="I146" s="151">
        <v>10</v>
      </c>
      <c r="J146" s="151">
        <f>ROUND(I146*H146,2)</f>
        <v>-2844.5</v>
      </c>
      <c r="K146" s="148" t="s">
        <v>215</v>
      </c>
      <c r="L146" s="30"/>
      <c r="M146" s="152" t="s">
        <v>1</v>
      </c>
      <c r="N146" s="153" t="s">
        <v>35</v>
      </c>
      <c r="O146" s="154">
        <v>0</v>
      </c>
      <c r="P146" s="154">
        <f>O146*H146</f>
        <v>0</v>
      </c>
      <c r="Q146" s="154">
        <v>2.0999999999999999E-3</v>
      </c>
      <c r="R146" s="154">
        <f>Q146*H146</f>
        <v>-0.5973449999999999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216</v>
      </c>
      <c r="AT146" s="156" t="s">
        <v>211</v>
      </c>
      <c r="AU146" s="156" t="s">
        <v>79</v>
      </c>
      <c r="AY146" s="17" t="s">
        <v>208</v>
      </c>
      <c r="BE146" s="157">
        <f>IF(N146="základní",J146,0)</f>
        <v>-2844.5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-2844.5</v>
      </c>
      <c r="BL146" s="17" t="s">
        <v>216</v>
      </c>
      <c r="BM146" s="156" t="s">
        <v>233</v>
      </c>
    </row>
    <row r="147" spans="1:65" s="13" customFormat="1">
      <c r="B147" s="158"/>
      <c r="D147" s="159" t="s">
        <v>218</v>
      </c>
      <c r="E147" s="160" t="s">
        <v>1</v>
      </c>
      <c r="F147" s="161" t="s">
        <v>234</v>
      </c>
      <c r="H147" s="162">
        <v>-284.45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77</v>
      </c>
      <c r="AY147" s="160" t="s">
        <v>208</v>
      </c>
    </row>
    <row r="148" spans="1:65" s="2" customFormat="1" ht="16.5" customHeight="1">
      <c r="A148" s="29"/>
      <c r="B148" s="145"/>
      <c r="C148" s="146" t="s">
        <v>235</v>
      </c>
      <c r="D148" s="146" t="s">
        <v>211</v>
      </c>
      <c r="E148" s="147" t="s">
        <v>236</v>
      </c>
      <c r="F148" s="148" t="s">
        <v>237</v>
      </c>
      <c r="G148" s="149" t="s">
        <v>214</v>
      </c>
      <c r="H148" s="150">
        <v>-284.45</v>
      </c>
      <c r="I148" s="151">
        <v>15</v>
      </c>
      <c r="J148" s="151">
        <f>ROUND(I148*H148,2)</f>
        <v>-4266.75</v>
      </c>
      <c r="K148" s="148" t="s">
        <v>215</v>
      </c>
      <c r="L148" s="30"/>
      <c r="M148" s="152" t="s">
        <v>1</v>
      </c>
      <c r="N148" s="153" t="s">
        <v>35</v>
      </c>
      <c r="O148" s="154">
        <v>0</v>
      </c>
      <c r="P148" s="154">
        <f>O148*H148</f>
        <v>0</v>
      </c>
      <c r="Q148" s="154">
        <v>9.0000000000000006E-5</v>
      </c>
      <c r="R148" s="154">
        <f>Q148*H148</f>
        <v>-2.5600500000000002E-2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216</v>
      </c>
      <c r="AT148" s="156" t="s">
        <v>211</v>
      </c>
      <c r="AU148" s="156" t="s">
        <v>79</v>
      </c>
      <c r="AY148" s="17" t="s">
        <v>208</v>
      </c>
      <c r="BE148" s="157">
        <f>IF(N148="základní",J148,0)</f>
        <v>-4266.75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-4266.75</v>
      </c>
      <c r="BL148" s="17" t="s">
        <v>216</v>
      </c>
      <c r="BM148" s="156" t="s">
        <v>238</v>
      </c>
    </row>
    <row r="149" spans="1:65" s="13" customFormat="1">
      <c r="B149" s="158"/>
      <c r="D149" s="159" t="s">
        <v>218</v>
      </c>
      <c r="E149" s="160" t="s">
        <v>1</v>
      </c>
      <c r="F149" s="161" t="s">
        <v>234</v>
      </c>
      <c r="H149" s="162">
        <v>-284.45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77</v>
      </c>
      <c r="AY149" s="160" t="s">
        <v>208</v>
      </c>
    </row>
    <row r="150" spans="1:65" s="12" customFormat="1" ht="22.9" customHeight="1">
      <c r="B150" s="133"/>
      <c r="D150" s="134" t="s">
        <v>69</v>
      </c>
      <c r="E150" s="143" t="s">
        <v>239</v>
      </c>
      <c r="F150" s="143" t="s">
        <v>240</v>
      </c>
      <c r="J150" s="144">
        <f>BK150</f>
        <v>-2275.6</v>
      </c>
      <c r="L150" s="133"/>
      <c r="M150" s="137"/>
      <c r="N150" s="138"/>
      <c r="O150" s="138"/>
      <c r="P150" s="139">
        <f>SUM(P151:P155)</f>
        <v>0</v>
      </c>
      <c r="Q150" s="138"/>
      <c r="R150" s="139">
        <f>SUM(R151:R155)</f>
        <v>0</v>
      </c>
      <c r="S150" s="138"/>
      <c r="T150" s="140">
        <f>SUM(T151:T155)</f>
        <v>-1.1377999999999999</v>
      </c>
      <c r="AR150" s="134" t="s">
        <v>77</v>
      </c>
      <c r="AT150" s="141" t="s">
        <v>69</v>
      </c>
      <c r="AU150" s="141" t="s">
        <v>77</v>
      </c>
      <c r="AY150" s="134" t="s">
        <v>208</v>
      </c>
      <c r="BK150" s="142">
        <f>SUM(BK151:BK155)</f>
        <v>-2275.6</v>
      </c>
    </row>
    <row r="151" spans="1:65" s="2" customFormat="1" ht="16.5" customHeight="1">
      <c r="A151" s="29"/>
      <c r="B151" s="145"/>
      <c r="C151" s="146" t="s">
        <v>241</v>
      </c>
      <c r="D151" s="146" t="s">
        <v>211</v>
      </c>
      <c r="E151" s="147" t="s">
        <v>242</v>
      </c>
      <c r="F151" s="148" t="s">
        <v>243</v>
      </c>
      <c r="G151" s="149" t="s">
        <v>214</v>
      </c>
      <c r="H151" s="150">
        <v>-284.45</v>
      </c>
      <c r="I151" s="151">
        <v>8</v>
      </c>
      <c r="J151" s="151">
        <f>ROUND(I151*H151,2)</f>
        <v>-2275.6</v>
      </c>
      <c r="K151" s="148" t="s">
        <v>215</v>
      </c>
      <c r="L151" s="30"/>
      <c r="M151" s="152" t="s">
        <v>1</v>
      </c>
      <c r="N151" s="153" t="s">
        <v>35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4.0000000000000001E-3</v>
      </c>
      <c r="T151" s="155">
        <f>S151*H151</f>
        <v>-1.1377999999999999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216</v>
      </c>
      <c r="AT151" s="156" t="s">
        <v>211</v>
      </c>
      <c r="AU151" s="156" t="s">
        <v>79</v>
      </c>
      <c r="AY151" s="17" t="s">
        <v>208</v>
      </c>
      <c r="BE151" s="157">
        <f>IF(N151="základní",J151,0)</f>
        <v>-2275.6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-2275.6</v>
      </c>
      <c r="BL151" s="17" t="s">
        <v>216</v>
      </c>
      <c r="BM151" s="156" t="s">
        <v>244</v>
      </c>
    </row>
    <row r="152" spans="1:65" s="13" customFormat="1">
      <c r="B152" s="158"/>
      <c r="D152" s="159" t="s">
        <v>218</v>
      </c>
      <c r="E152" s="160" t="s">
        <v>1</v>
      </c>
      <c r="F152" s="161" t="s">
        <v>219</v>
      </c>
      <c r="H152" s="162">
        <v>-144.9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3" customFormat="1">
      <c r="B153" s="158"/>
      <c r="D153" s="159" t="s">
        <v>218</v>
      </c>
      <c r="E153" s="160" t="s">
        <v>1</v>
      </c>
      <c r="F153" s="161" t="s">
        <v>220</v>
      </c>
      <c r="H153" s="162">
        <v>5.68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70</v>
      </c>
      <c r="AY153" s="160" t="s">
        <v>208</v>
      </c>
    </row>
    <row r="154" spans="1:65" s="13" customFormat="1">
      <c r="B154" s="158"/>
      <c r="D154" s="159" t="s">
        <v>218</v>
      </c>
      <c r="E154" s="160" t="s">
        <v>1</v>
      </c>
      <c r="F154" s="161" t="s">
        <v>221</v>
      </c>
      <c r="H154" s="162">
        <v>-145.22999999999999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4" customFormat="1">
      <c r="B155" s="166"/>
      <c r="D155" s="159" t="s">
        <v>218</v>
      </c>
      <c r="E155" s="167" t="s">
        <v>1</v>
      </c>
      <c r="F155" s="168" t="s">
        <v>230</v>
      </c>
      <c r="H155" s="169">
        <v>-284.45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218</v>
      </c>
      <c r="AU155" s="167" t="s">
        <v>79</v>
      </c>
      <c r="AV155" s="14" t="s">
        <v>216</v>
      </c>
      <c r="AW155" s="14" t="s">
        <v>27</v>
      </c>
      <c r="AX155" s="14" t="s">
        <v>77</v>
      </c>
      <c r="AY155" s="167" t="s">
        <v>208</v>
      </c>
    </row>
    <row r="156" spans="1:65" s="12" customFormat="1" ht="22.9" customHeight="1">
      <c r="B156" s="133"/>
      <c r="D156" s="134" t="s">
        <v>69</v>
      </c>
      <c r="E156" s="143" t="s">
        <v>245</v>
      </c>
      <c r="F156" s="143" t="s">
        <v>246</v>
      </c>
      <c r="J156" s="144">
        <f>BK156</f>
        <v>-1788.02</v>
      </c>
      <c r="L156" s="133"/>
      <c r="M156" s="137"/>
      <c r="N156" s="138"/>
      <c r="O156" s="138"/>
      <c r="P156" s="139">
        <f>SUM(P157:P161)</f>
        <v>0</v>
      </c>
      <c r="Q156" s="138"/>
      <c r="R156" s="139">
        <f>SUM(R157:R161)</f>
        <v>0</v>
      </c>
      <c r="S156" s="138"/>
      <c r="T156" s="140">
        <f>SUM(T157:T161)</f>
        <v>0</v>
      </c>
      <c r="AR156" s="134" t="s">
        <v>77</v>
      </c>
      <c r="AT156" s="141" t="s">
        <v>69</v>
      </c>
      <c r="AU156" s="141" t="s">
        <v>77</v>
      </c>
      <c r="AY156" s="134" t="s">
        <v>208</v>
      </c>
      <c r="BK156" s="142">
        <f>SUM(BK157:BK161)</f>
        <v>-1788.02</v>
      </c>
    </row>
    <row r="157" spans="1:65" s="2" customFormat="1" ht="16.5" customHeight="1">
      <c r="A157" s="29"/>
      <c r="B157" s="145"/>
      <c r="C157" s="146" t="s">
        <v>247</v>
      </c>
      <c r="D157" s="146" t="s">
        <v>211</v>
      </c>
      <c r="E157" s="147" t="s">
        <v>248</v>
      </c>
      <c r="F157" s="148" t="s">
        <v>249</v>
      </c>
      <c r="G157" s="149" t="s">
        <v>250</v>
      </c>
      <c r="H157" s="150">
        <v>-1.2689999999999999</v>
      </c>
      <c r="I157" s="151">
        <v>918</v>
      </c>
      <c r="J157" s="151">
        <f>ROUND(I157*H157,2)</f>
        <v>-1164.94</v>
      </c>
      <c r="K157" s="148" t="s">
        <v>215</v>
      </c>
      <c r="L157" s="30"/>
      <c r="M157" s="152" t="s">
        <v>1</v>
      </c>
      <c r="N157" s="153" t="s">
        <v>35</v>
      </c>
      <c r="O157" s="154">
        <v>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216</v>
      </c>
      <c r="AT157" s="156" t="s">
        <v>211</v>
      </c>
      <c r="AU157" s="156" t="s">
        <v>79</v>
      </c>
      <c r="AY157" s="17" t="s">
        <v>208</v>
      </c>
      <c r="BE157" s="157">
        <f>IF(N157="základní",J157,0)</f>
        <v>-1164.94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77</v>
      </c>
      <c r="BK157" s="157">
        <f>ROUND(I157*H157,2)</f>
        <v>-1164.94</v>
      </c>
      <c r="BL157" s="17" t="s">
        <v>216</v>
      </c>
      <c r="BM157" s="156" t="s">
        <v>251</v>
      </c>
    </row>
    <row r="158" spans="1:65" s="2" customFormat="1" ht="16.5" customHeight="1">
      <c r="A158" s="29"/>
      <c r="B158" s="145"/>
      <c r="C158" s="146" t="s">
        <v>252</v>
      </c>
      <c r="D158" s="146" t="s">
        <v>211</v>
      </c>
      <c r="E158" s="147" t="s">
        <v>253</v>
      </c>
      <c r="F158" s="148" t="s">
        <v>254</v>
      </c>
      <c r="G158" s="149" t="s">
        <v>250</v>
      </c>
      <c r="H158" s="150">
        <v>-1.2689999999999999</v>
      </c>
      <c r="I158" s="151">
        <v>219</v>
      </c>
      <c r="J158" s="151">
        <f>ROUND(I158*H158,2)</f>
        <v>-277.91000000000003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216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-277.91000000000003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-277.91000000000003</v>
      </c>
      <c r="BL158" s="17" t="s">
        <v>216</v>
      </c>
      <c r="BM158" s="156" t="s">
        <v>255</v>
      </c>
    </row>
    <row r="159" spans="1:65" s="2" customFormat="1" ht="16.5" customHeight="1">
      <c r="A159" s="29"/>
      <c r="B159" s="145"/>
      <c r="C159" s="146" t="s">
        <v>256</v>
      </c>
      <c r="D159" s="146" t="s">
        <v>211</v>
      </c>
      <c r="E159" s="147" t="s">
        <v>257</v>
      </c>
      <c r="F159" s="148" t="s">
        <v>258</v>
      </c>
      <c r="G159" s="149" t="s">
        <v>250</v>
      </c>
      <c r="H159" s="150">
        <v>-17.765999999999998</v>
      </c>
      <c r="I159" s="151">
        <v>8</v>
      </c>
      <c r="J159" s="151">
        <f>ROUND(I159*H159,2)</f>
        <v>-142.13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216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-142.13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-142.13</v>
      </c>
      <c r="BL159" s="17" t="s">
        <v>216</v>
      </c>
      <c r="BM159" s="156" t="s">
        <v>259</v>
      </c>
    </row>
    <row r="160" spans="1:65" s="13" customFormat="1">
      <c r="B160" s="158"/>
      <c r="D160" s="159" t="s">
        <v>218</v>
      </c>
      <c r="E160" s="160" t="s">
        <v>1</v>
      </c>
      <c r="F160" s="161" t="s">
        <v>260</v>
      </c>
      <c r="H160" s="162">
        <v>-17.765999999999998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77</v>
      </c>
      <c r="AY160" s="160" t="s">
        <v>208</v>
      </c>
    </row>
    <row r="161" spans="1:65" s="2" customFormat="1" ht="16.5" customHeight="1">
      <c r="A161" s="29"/>
      <c r="B161" s="145"/>
      <c r="C161" s="146" t="s">
        <v>261</v>
      </c>
      <c r="D161" s="146" t="s">
        <v>211</v>
      </c>
      <c r="E161" s="147" t="s">
        <v>262</v>
      </c>
      <c r="F161" s="148" t="s">
        <v>263</v>
      </c>
      <c r="G161" s="149" t="s">
        <v>250</v>
      </c>
      <c r="H161" s="150">
        <v>-1.2689999999999999</v>
      </c>
      <c r="I161" s="151">
        <v>160</v>
      </c>
      <c r="J161" s="151">
        <f>ROUND(I161*H161,2)</f>
        <v>-203.04</v>
      </c>
      <c r="K161" s="148" t="s">
        <v>215</v>
      </c>
      <c r="L161" s="30"/>
      <c r="M161" s="152" t="s">
        <v>1</v>
      </c>
      <c r="N161" s="153" t="s">
        <v>35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216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-203.04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-203.04</v>
      </c>
      <c r="BL161" s="17" t="s">
        <v>216</v>
      </c>
      <c r="BM161" s="156" t="s">
        <v>264</v>
      </c>
    </row>
    <row r="162" spans="1:65" s="12" customFormat="1" ht="22.9" customHeight="1">
      <c r="B162" s="133"/>
      <c r="D162" s="134" t="s">
        <v>69</v>
      </c>
      <c r="E162" s="143" t="s">
        <v>265</v>
      </c>
      <c r="F162" s="143" t="s">
        <v>266</v>
      </c>
      <c r="J162" s="144">
        <f>BK162</f>
        <v>-1500.5</v>
      </c>
      <c r="L162" s="133"/>
      <c r="M162" s="137"/>
      <c r="N162" s="138"/>
      <c r="O162" s="138"/>
      <c r="P162" s="139">
        <f>P163</f>
        <v>0</v>
      </c>
      <c r="Q162" s="138"/>
      <c r="R162" s="139">
        <f>R163</f>
        <v>0</v>
      </c>
      <c r="S162" s="138"/>
      <c r="T162" s="140">
        <f>T163</f>
        <v>0</v>
      </c>
      <c r="AR162" s="134" t="s">
        <v>77</v>
      </c>
      <c r="AT162" s="141" t="s">
        <v>69</v>
      </c>
      <c r="AU162" s="141" t="s">
        <v>77</v>
      </c>
      <c r="AY162" s="134" t="s">
        <v>208</v>
      </c>
      <c r="BK162" s="142">
        <f>BK163</f>
        <v>-1500.5</v>
      </c>
    </row>
    <row r="163" spans="1:65" s="2" customFormat="1" ht="16.5" customHeight="1">
      <c r="A163" s="29"/>
      <c r="B163" s="145"/>
      <c r="C163" s="146" t="s">
        <v>267</v>
      </c>
      <c r="D163" s="146" t="s">
        <v>211</v>
      </c>
      <c r="E163" s="147" t="s">
        <v>268</v>
      </c>
      <c r="F163" s="148" t="s">
        <v>269</v>
      </c>
      <c r="G163" s="149" t="s">
        <v>250</v>
      </c>
      <c r="H163" s="150">
        <v>-3.0009999999999999</v>
      </c>
      <c r="I163" s="151">
        <v>500</v>
      </c>
      <c r="J163" s="151">
        <f>ROUND(I163*H163,2)</f>
        <v>-1500.5</v>
      </c>
      <c r="K163" s="148" t="s">
        <v>215</v>
      </c>
      <c r="L163" s="30"/>
      <c r="M163" s="152" t="s">
        <v>1</v>
      </c>
      <c r="N163" s="153" t="s">
        <v>35</v>
      </c>
      <c r="O163" s="154">
        <v>0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216</v>
      </c>
      <c r="AT163" s="156" t="s">
        <v>211</v>
      </c>
      <c r="AU163" s="156" t="s">
        <v>79</v>
      </c>
      <c r="AY163" s="17" t="s">
        <v>208</v>
      </c>
      <c r="BE163" s="157">
        <f>IF(N163="základní",J163,0)</f>
        <v>-1500.5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-1500.5</v>
      </c>
      <c r="BL163" s="17" t="s">
        <v>216</v>
      </c>
      <c r="BM163" s="156" t="s">
        <v>270</v>
      </c>
    </row>
    <row r="164" spans="1:65" s="12" customFormat="1" ht="25.9" customHeight="1">
      <c r="B164" s="133"/>
      <c r="D164" s="134" t="s">
        <v>69</v>
      </c>
      <c r="E164" s="135" t="s">
        <v>271</v>
      </c>
      <c r="F164" s="135" t="s">
        <v>272</v>
      </c>
      <c r="J164" s="136">
        <f>BK164</f>
        <v>-57055.58</v>
      </c>
      <c r="L164" s="133"/>
      <c r="M164" s="137"/>
      <c r="N164" s="138"/>
      <c r="O164" s="138"/>
      <c r="P164" s="139">
        <f>P165+P175</f>
        <v>0</v>
      </c>
      <c r="Q164" s="138"/>
      <c r="R164" s="139">
        <f>R165+R175</f>
        <v>-1.37573784</v>
      </c>
      <c r="S164" s="138"/>
      <c r="T164" s="140">
        <f>T165+T175</f>
        <v>-0.13084699999999999</v>
      </c>
      <c r="AR164" s="134" t="s">
        <v>79</v>
      </c>
      <c r="AT164" s="141" t="s">
        <v>69</v>
      </c>
      <c r="AU164" s="141" t="s">
        <v>70</v>
      </c>
      <c r="AY164" s="134" t="s">
        <v>208</v>
      </c>
      <c r="BK164" s="142">
        <f>BK165+BK175</f>
        <v>-57055.58</v>
      </c>
    </row>
    <row r="165" spans="1:65" s="12" customFormat="1" ht="22.9" customHeight="1">
      <c r="B165" s="133"/>
      <c r="D165" s="134" t="s">
        <v>69</v>
      </c>
      <c r="E165" s="143" t="s">
        <v>273</v>
      </c>
      <c r="F165" s="143" t="s">
        <v>274</v>
      </c>
      <c r="J165" s="144">
        <f>BK165</f>
        <v>-40841.93</v>
      </c>
      <c r="L165" s="133"/>
      <c r="M165" s="137"/>
      <c r="N165" s="138"/>
      <c r="O165" s="138"/>
      <c r="P165" s="139">
        <f>SUM(P166:P174)</f>
        <v>0</v>
      </c>
      <c r="Q165" s="138"/>
      <c r="R165" s="139">
        <f>SUM(R166:R174)</f>
        <v>-1.03439784</v>
      </c>
      <c r="S165" s="138"/>
      <c r="T165" s="140">
        <f>SUM(T166:T174)</f>
        <v>0</v>
      </c>
      <c r="AR165" s="134" t="s">
        <v>79</v>
      </c>
      <c r="AT165" s="141" t="s">
        <v>69</v>
      </c>
      <c r="AU165" s="141" t="s">
        <v>77</v>
      </c>
      <c r="AY165" s="134" t="s">
        <v>208</v>
      </c>
      <c r="BK165" s="142">
        <f>SUM(BK166:BK174)</f>
        <v>-40841.93</v>
      </c>
    </row>
    <row r="166" spans="1:65" s="2" customFormat="1" ht="16.5" customHeight="1">
      <c r="A166" s="29"/>
      <c r="B166" s="145"/>
      <c r="C166" s="146" t="s">
        <v>275</v>
      </c>
      <c r="D166" s="146" t="s">
        <v>211</v>
      </c>
      <c r="E166" s="147" t="s">
        <v>276</v>
      </c>
      <c r="F166" s="148" t="s">
        <v>277</v>
      </c>
      <c r="G166" s="149" t="s">
        <v>214</v>
      </c>
      <c r="H166" s="150">
        <v>-50.390999999999998</v>
      </c>
      <c r="I166" s="151">
        <v>749</v>
      </c>
      <c r="J166" s="151">
        <f>ROUND(I166*H166,2)</f>
        <v>-37742.86</v>
      </c>
      <c r="K166" s="148" t="s">
        <v>215</v>
      </c>
      <c r="L166" s="30"/>
      <c r="M166" s="152" t="s">
        <v>1</v>
      </c>
      <c r="N166" s="153" t="s">
        <v>35</v>
      </c>
      <c r="O166" s="154">
        <v>0</v>
      </c>
      <c r="P166" s="154">
        <f>O166*H166</f>
        <v>0</v>
      </c>
      <c r="Q166" s="154">
        <v>0.02</v>
      </c>
      <c r="R166" s="154">
        <f>Q166*H166</f>
        <v>-1.0078199999999999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278</v>
      </c>
      <c r="AT166" s="156" t="s">
        <v>211</v>
      </c>
      <c r="AU166" s="156" t="s">
        <v>79</v>
      </c>
      <c r="AY166" s="17" t="s">
        <v>208</v>
      </c>
      <c r="BE166" s="157">
        <f>IF(N166="základní",J166,0)</f>
        <v>-37742.86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-37742.86</v>
      </c>
      <c r="BL166" s="17" t="s">
        <v>278</v>
      </c>
      <c r="BM166" s="156" t="s">
        <v>279</v>
      </c>
    </row>
    <row r="167" spans="1:65" s="13" customFormat="1">
      <c r="B167" s="158"/>
      <c r="D167" s="159" t="s">
        <v>218</v>
      </c>
      <c r="E167" s="160" t="s">
        <v>1</v>
      </c>
      <c r="F167" s="161" t="s">
        <v>280</v>
      </c>
      <c r="H167" s="162">
        <v>-25.861000000000001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70</v>
      </c>
      <c r="AY167" s="160" t="s">
        <v>208</v>
      </c>
    </row>
    <row r="168" spans="1:65" s="13" customFormat="1">
      <c r="B168" s="158"/>
      <c r="D168" s="159" t="s">
        <v>218</v>
      </c>
      <c r="E168" s="160" t="s">
        <v>1</v>
      </c>
      <c r="F168" s="161" t="s">
        <v>281</v>
      </c>
      <c r="H168" s="162">
        <v>0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70</v>
      </c>
      <c r="AY168" s="160" t="s">
        <v>208</v>
      </c>
    </row>
    <row r="169" spans="1:65" s="13" customFormat="1">
      <c r="B169" s="158"/>
      <c r="D169" s="159" t="s">
        <v>218</v>
      </c>
      <c r="E169" s="160" t="s">
        <v>1</v>
      </c>
      <c r="F169" s="161" t="s">
        <v>282</v>
      </c>
      <c r="H169" s="162">
        <v>-24.53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70</v>
      </c>
      <c r="AY169" s="160" t="s">
        <v>208</v>
      </c>
    </row>
    <row r="170" spans="1:65" s="14" customFormat="1">
      <c r="B170" s="166"/>
      <c r="D170" s="159" t="s">
        <v>218</v>
      </c>
      <c r="E170" s="167" t="s">
        <v>1</v>
      </c>
      <c r="F170" s="168" t="s">
        <v>283</v>
      </c>
      <c r="H170" s="169">
        <v>-50.390999999999998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218</v>
      </c>
      <c r="AU170" s="167" t="s">
        <v>79</v>
      </c>
      <c r="AV170" s="14" t="s">
        <v>216</v>
      </c>
      <c r="AW170" s="14" t="s">
        <v>27</v>
      </c>
      <c r="AX170" s="14" t="s">
        <v>77</v>
      </c>
      <c r="AY170" s="167" t="s">
        <v>208</v>
      </c>
    </row>
    <row r="171" spans="1:65" s="2" customFormat="1" ht="16.5" customHeight="1">
      <c r="A171" s="29"/>
      <c r="B171" s="145"/>
      <c r="C171" s="146" t="s">
        <v>284</v>
      </c>
      <c r="D171" s="146" t="s">
        <v>211</v>
      </c>
      <c r="E171" s="147" t="s">
        <v>285</v>
      </c>
      <c r="F171" s="148" t="s">
        <v>286</v>
      </c>
      <c r="G171" s="149" t="s">
        <v>287</v>
      </c>
      <c r="H171" s="150">
        <v>-6.0679999999999996</v>
      </c>
      <c r="I171" s="151">
        <v>204</v>
      </c>
      <c r="J171" s="151">
        <f>ROUND(I171*H171,2)</f>
        <v>-1237.8699999999999</v>
      </c>
      <c r="K171" s="148" t="s">
        <v>215</v>
      </c>
      <c r="L171" s="30"/>
      <c r="M171" s="152" t="s">
        <v>1</v>
      </c>
      <c r="N171" s="153" t="s">
        <v>35</v>
      </c>
      <c r="O171" s="154">
        <v>0</v>
      </c>
      <c r="P171" s="154">
        <f>O171*H171</f>
        <v>0</v>
      </c>
      <c r="Q171" s="154">
        <v>4.3800000000000002E-3</v>
      </c>
      <c r="R171" s="154">
        <f>Q171*H171</f>
        <v>-2.6577839999999998E-2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278</v>
      </c>
      <c r="AT171" s="156" t="s">
        <v>211</v>
      </c>
      <c r="AU171" s="156" t="s">
        <v>79</v>
      </c>
      <c r="AY171" s="17" t="s">
        <v>208</v>
      </c>
      <c r="BE171" s="157">
        <f>IF(N171="základní",J171,0)</f>
        <v>-1237.8699999999999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-1237.8699999999999</v>
      </c>
      <c r="BL171" s="17" t="s">
        <v>278</v>
      </c>
      <c r="BM171" s="156" t="s">
        <v>288</v>
      </c>
    </row>
    <row r="172" spans="1:65" s="13" customFormat="1">
      <c r="B172" s="158"/>
      <c r="D172" s="159" t="s">
        <v>218</v>
      </c>
      <c r="E172" s="160" t="s">
        <v>1</v>
      </c>
      <c r="F172" s="161" t="s">
        <v>289</v>
      </c>
      <c r="H172" s="162">
        <v>-6.0679999999999996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208</v>
      </c>
    </row>
    <row r="173" spans="1:65" s="2" customFormat="1" ht="16.5" customHeight="1">
      <c r="A173" s="29"/>
      <c r="B173" s="145"/>
      <c r="C173" s="146" t="s">
        <v>290</v>
      </c>
      <c r="D173" s="146" t="s">
        <v>211</v>
      </c>
      <c r="E173" s="147" t="s">
        <v>291</v>
      </c>
      <c r="F173" s="148" t="s">
        <v>292</v>
      </c>
      <c r="G173" s="149" t="s">
        <v>250</v>
      </c>
      <c r="H173" s="150">
        <v>-1.034</v>
      </c>
      <c r="I173" s="151">
        <v>1000</v>
      </c>
      <c r="J173" s="151">
        <f>ROUND(I173*H173,2)</f>
        <v>-1034</v>
      </c>
      <c r="K173" s="148" t="s">
        <v>215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-1034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-1034</v>
      </c>
      <c r="BL173" s="17" t="s">
        <v>278</v>
      </c>
      <c r="BM173" s="156" t="s">
        <v>293</v>
      </c>
    </row>
    <row r="174" spans="1:65" s="2" customFormat="1" ht="16.5" customHeight="1">
      <c r="A174" s="29"/>
      <c r="B174" s="145"/>
      <c r="C174" s="146" t="s">
        <v>8</v>
      </c>
      <c r="D174" s="146" t="s">
        <v>211</v>
      </c>
      <c r="E174" s="147" t="s">
        <v>294</v>
      </c>
      <c r="F174" s="148" t="s">
        <v>295</v>
      </c>
      <c r="G174" s="149" t="s">
        <v>250</v>
      </c>
      <c r="H174" s="150">
        <v>-1.034</v>
      </c>
      <c r="I174" s="151">
        <v>800</v>
      </c>
      <c r="J174" s="151">
        <f>ROUND(I174*H174,2)</f>
        <v>-827.2</v>
      </c>
      <c r="K174" s="148" t="s">
        <v>215</v>
      </c>
      <c r="L174" s="30"/>
      <c r="M174" s="152" t="s">
        <v>1</v>
      </c>
      <c r="N174" s="153" t="s">
        <v>35</v>
      </c>
      <c r="O174" s="154">
        <v>0</v>
      </c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278</v>
      </c>
      <c r="AT174" s="156" t="s">
        <v>211</v>
      </c>
      <c r="AU174" s="156" t="s">
        <v>79</v>
      </c>
      <c r="AY174" s="17" t="s">
        <v>208</v>
      </c>
      <c r="BE174" s="157">
        <f>IF(N174="základní",J174,0)</f>
        <v>-827.2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77</v>
      </c>
      <c r="BK174" s="157">
        <f>ROUND(I174*H174,2)</f>
        <v>-827.2</v>
      </c>
      <c r="BL174" s="17" t="s">
        <v>278</v>
      </c>
      <c r="BM174" s="156" t="s">
        <v>296</v>
      </c>
    </row>
    <row r="175" spans="1:65" s="12" customFormat="1" ht="22.9" customHeight="1">
      <c r="B175" s="133"/>
      <c r="D175" s="134" t="s">
        <v>69</v>
      </c>
      <c r="E175" s="143" t="s">
        <v>297</v>
      </c>
      <c r="F175" s="143" t="s">
        <v>298</v>
      </c>
      <c r="J175" s="144">
        <f>BK175</f>
        <v>-16213.65</v>
      </c>
      <c r="L175" s="133"/>
      <c r="M175" s="137"/>
      <c r="N175" s="138"/>
      <c r="O175" s="138"/>
      <c r="P175" s="139">
        <f>SUM(P176:P186)</f>
        <v>0</v>
      </c>
      <c r="Q175" s="138"/>
      <c r="R175" s="139">
        <f>SUM(R176:R186)</f>
        <v>-0.34133999999999998</v>
      </c>
      <c r="S175" s="138"/>
      <c r="T175" s="140">
        <f>SUM(T176:T186)</f>
        <v>-0.13084699999999999</v>
      </c>
      <c r="AR175" s="134" t="s">
        <v>79</v>
      </c>
      <c r="AT175" s="141" t="s">
        <v>69</v>
      </c>
      <c r="AU175" s="141" t="s">
        <v>77</v>
      </c>
      <c r="AY175" s="134" t="s">
        <v>208</v>
      </c>
      <c r="BK175" s="142">
        <f>SUM(BK176:BK186)</f>
        <v>-16213.65</v>
      </c>
    </row>
    <row r="176" spans="1:65" s="2" customFormat="1" ht="16.5" customHeight="1">
      <c r="A176" s="29"/>
      <c r="B176" s="145"/>
      <c r="C176" s="146" t="s">
        <v>278</v>
      </c>
      <c r="D176" s="146" t="s">
        <v>211</v>
      </c>
      <c r="E176" s="147" t="s">
        <v>299</v>
      </c>
      <c r="F176" s="148" t="s">
        <v>300</v>
      </c>
      <c r="G176" s="149" t="s">
        <v>214</v>
      </c>
      <c r="H176" s="150">
        <v>-284.45</v>
      </c>
      <c r="I176" s="151">
        <v>10</v>
      </c>
      <c r="J176" s="151">
        <f>ROUND(I176*H176,2)</f>
        <v>-2844.5</v>
      </c>
      <c r="K176" s="148" t="s">
        <v>215</v>
      </c>
      <c r="L176" s="30"/>
      <c r="M176" s="152" t="s">
        <v>1</v>
      </c>
      <c r="N176" s="153" t="s">
        <v>35</v>
      </c>
      <c r="O176" s="154">
        <v>0</v>
      </c>
      <c r="P176" s="154">
        <f>O176*H176</f>
        <v>0</v>
      </c>
      <c r="Q176" s="154">
        <v>0</v>
      </c>
      <c r="R176" s="154">
        <f>Q176*H176</f>
        <v>0</v>
      </c>
      <c r="S176" s="154">
        <v>1.4999999999999999E-4</v>
      </c>
      <c r="T176" s="155">
        <f>S176*H176</f>
        <v>-4.2667499999999997E-2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278</v>
      </c>
      <c r="AT176" s="156" t="s">
        <v>211</v>
      </c>
      <c r="AU176" s="156" t="s">
        <v>79</v>
      </c>
      <c r="AY176" s="17" t="s">
        <v>208</v>
      </c>
      <c r="BE176" s="157">
        <f>IF(N176="základní",J176,0)</f>
        <v>-2844.5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77</v>
      </c>
      <c r="BK176" s="157">
        <f>ROUND(I176*H176,2)</f>
        <v>-2844.5</v>
      </c>
      <c r="BL176" s="17" t="s">
        <v>278</v>
      </c>
      <c r="BM176" s="156" t="s">
        <v>301</v>
      </c>
    </row>
    <row r="177" spans="1:65" s="13" customFormat="1">
      <c r="B177" s="158"/>
      <c r="D177" s="159" t="s">
        <v>218</v>
      </c>
      <c r="E177" s="160" t="s">
        <v>1</v>
      </c>
      <c r="F177" s="161" t="s">
        <v>219</v>
      </c>
      <c r="H177" s="162">
        <v>-144.9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1:65" s="13" customFormat="1">
      <c r="B178" s="158"/>
      <c r="D178" s="159" t="s">
        <v>218</v>
      </c>
      <c r="E178" s="160" t="s">
        <v>1</v>
      </c>
      <c r="F178" s="161" t="s">
        <v>220</v>
      </c>
      <c r="H178" s="162">
        <v>5.68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218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208</v>
      </c>
    </row>
    <row r="179" spans="1:65" s="13" customFormat="1">
      <c r="B179" s="158"/>
      <c r="D179" s="159" t="s">
        <v>218</v>
      </c>
      <c r="E179" s="160" t="s">
        <v>1</v>
      </c>
      <c r="F179" s="161" t="s">
        <v>221</v>
      </c>
      <c r="H179" s="162">
        <v>-145.22999999999999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208</v>
      </c>
    </row>
    <row r="180" spans="1:65" s="14" customFormat="1">
      <c r="B180" s="166"/>
      <c r="D180" s="159" t="s">
        <v>218</v>
      </c>
      <c r="E180" s="167" t="s">
        <v>1</v>
      </c>
      <c r="F180" s="168" t="s">
        <v>222</v>
      </c>
      <c r="H180" s="169">
        <v>-284.45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218</v>
      </c>
      <c r="AU180" s="167" t="s">
        <v>79</v>
      </c>
      <c r="AV180" s="14" t="s">
        <v>216</v>
      </c>
      <c r="AW180" s="14" t="s">
        <v>27</v>
      </c>
      <c r="AX180" s="14" t="s">
        <v>77</v>
      </c>
      <c r="AY180" s="167" t="s">
        <v>208</v>
      </c>
    </row>
    <row r="181" spans="1:65" s="2" customFormat="1" ht="16.5" customHeight="1">
      <c r="A181" s="29"/>
      <c r="B181" s="145"/>
      <c r="C181" s="146" t="s">
        <v>302</v>
      </c>
      <c r="D181" s="146" t="s">
        <v>211</v>
      </c>
      <c r="E181" s="147" t="s">
        <v>303</v>
      </c>
      <c r="F181" s="148" t="s">
        <v>304</v>
      </c>
      <c r="G181" s="149" t="s">
        <v>214</v>
      </c>
      <c r="H181" s="150">
        <v>-284.45</v>
      </c>
      <c r="I181" s="151">
        <v>25</v>
      </c>
      <c r="J181" s="151">
        <f>ROUND(I181*H181,2)</f>
        <v>-7111.25</v>
      </c>
      <c r="K181" s="148" t="s">
        <v>215</v>
      </c>
      <c r="L181" s="30"/>
      <c r="M181" s="152" t="s">
        <v>1</v>
      </c>
      <c r="N181" s="153" t="s">
        <v>35</v>
      </c>
      <c r="O181" s="154">
        <v>0</v>
      </c>
      <c r="P181" s="154">
        <f>O181*H181</f>
        <v>0</v>
      </c>
      <c r="Q181" s="154">
        <v>1E-3</v>
      </c>
      <c r="R181" s="154">
        <f>Q181*H181</f>
        <v>-0.28444999999999998</v>
      </c>
      <c r="S181" s="154">
        <v>3.1E-4</v>
      </c>
      <c r="T181" s="155">
        <f>S181*H181</f>
        <v>-8.8179499999999994E-2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278</v>
      </c>
      <c r="AT181" s="156" t="s">
        <v>211</v>
      </c>
      <c r="AU181" s="156" t="s">
        <v>79</v>
      </c>
      <c r="AY181" s="17" t="s">
        <v>208</v>
      </c>
      <c r="BE181" s="157">
        <f>IF(N181="základní",J181,0)</f>
        <v>-7111.25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77</v>
      </c>
      <c r="BK181" s="157">
        <f>ROUND(I181*H181,2)</f>
        <v>-7111.25</v>
      </c>
      <c r="BL181" s="17" t="s">
        <v>278</v>
      </c>
      <c r="BM181" s="156" t="s">
        <v>305</v>
      </c>
    </row>
    <row r="182" spans="1:65" s="13" customFormat="1">
      <c r="B182" s="158"/>
      <c r="D182" s="159" t="s">
        <v>218</v>
      </c>
      <c r="E182" s="160" t="s">
        <v>1</v>
      </c>
      <c r="F182" s="161" t="s">
        <v>306</v>
      </c>
      <c r="H182" s="162">
        <v>-284.45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218</v>
      </c>
      <c r="AU182" s="160" t="s">
        <v>79</v>
      </c>
      <c r="AV182" s="13" t="s">
        <v>79</v>
      </c>
      <c r="AW182" s="13" t="s">
        <v>27</v>
      </c>
      <c r="AX182" s="13" t="s">
        <v>77</v>
      </c>
      <c r="AY182" s="160" t="s">
        <v>208</v>
      </c>
    </row>
    <row r="183" spans="1:65" s="2" customFormat="1" ht="16.5" customHeight="1">
      <c r="A183" s="29"/>
      <c r="B183" s="145"/>
      <c r="C183" s="146" t="s">
        <v>307</v>
      </c>
      <c r="D183" s="146" t="s">
        <v>211</v>
      </c>
      <c r="E183" s="147" t="s">
        <v>308</v>
      </c>
      <c r="F183" s="148" t="s">
        <v>309</v>
      </c>
      <c r="G183" s="149" t="s">
        <v>214</v>
      </c>
      <c r="H183" s="150">
        <v>-284.45</v>
      </c>
      <c r="I183" s="151">
        <v>10</v>
      </c>
      <c r="J183" s="151">
        <f>ROUND(I183*H183,2)</f>
        <v>-2844.5</v>
      </c>
      <c r="K183" s="148" t="s">
        <v>215</v>
      </c>
      <c r="L183" s="30"/>
      <c r="M183" s="152" t="s">
        <v>1</v>
      </c>
      <c r="N183" s="153" t="s">
        <v>35</v>
      </c>
      <c r="O183" s="154">
        <v>0</v>
      </c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278</v>
      </c>
      <c r="AT183" s="156" t="s">
        <v>211</v>
      </c>
      <c r="AU183" s="156" t="s">
        <v>79</v>
      </c>
      <c r="AY183" s="17" t="s">
        <v>208</v>
      </c>
      <c r="BE183" s="157">
        <f>IF(N183="základní",J183,0)</f>
        <v>-2844.5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77</v>
      </c>
      <c r="BK183" s="157">
        <f>ROUND(I183*H183,2)</f>
        <v>-2844.5</v>
      </c>
      <c r="BL183" s="17" t="s">
        <v>278</v>
      </c>
      <c r="BM183" s="156" t="s">
        <v>310</v>
      </c>
    </row>
    <row r="184" spans="1:65" s="13" customFormat="1">
      <c r="B184" s="158"/>
      <c r="D184" s="159" t="s">
        <v>218</v>
      </c>
      <c r="E184" s="160" t="s">
        <v>1</v>
      </c>
      <c r="F184" s="161" t="s">
        <v>306</v>
      </c>
      <c r="H184" s="162">
        <v>-284.45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218</v>
      </c>
      <c r="AU184" s="160" t="s">
        <v>79</v>
      </c>
      <c r="AV184" s="13" t="s">
        <v>79</v>
      </c>
      <c r="AW184" s="13" t="s">
        <v>27</v>
      </c>
      <c r="AX184" s="13" t="s">
        <v>77</v>
      </c>
      <c r="AY184" s="160" t="s">
        <v>208</v>
      </c>
    </row>
    <row r="185" spans="1:65" s="2" customFormat="1" ht="16.5" customHeight="1">
      <c r="A185" s="29"/>
      <c r="B185" s="145"/>
      <c r="C185" s="146" t="s">
        <v>311</v>
      </c>
      <c r="D185" s="146" t="s">
        <v>211</v>
      </c>
      <c r="E185" s="147" t="s">
        <v>312</v>
      </c>
      <c r="F185" s="148" t="s">
        <v>313</v>
      </c>
      <c r="G185" s="149" t="s">
        <v>214</v>
      </c>
      <c r="H185" s="150">
        <v>-284.45</v>
      </c>
      <c r="I185" s="151">
        <v>12</v>
      </c>
      <c r="J185" s="151">
        <f>ROUND(I185*H185,2)</f>
        <v>-3413.4</v>
      </c>
      <c r="K185" s="148" t="s">
        <v>215</v>
      </c>
      <c r="L185" s="30"/>
      <c r="M185" s="152" t="s">
        <v>1</v>
      </c>
      <c r="N185" s="153" t="s">
        <v>35</v>
      </c>
      <c r="O185" s="154">
        <v>0</v>
      </c>
      <c r="P185" s="154">
        <f>O185*H185</f>
        <v>0</v>
      </c>
      <c r="Q185" s="154">
        <v>2.0000000000000001E-4</v>
      </c>
      <c r="R185" s="154">
        <f>Q185*H185</f>
        <v>-5.6890000000000003E-2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278</v>
      </c>
      <c r="AT185" s="156" t="s">
        <v>211</v>
      </c>
      <c r="AU185" s="156" t="s">
        <v>79</v>
      </c>
      <c r="AY185" s="17" t="s">
        <v>208</v>
      </c>
      <c r="BE185" s="157">
        <f>IF(N185="základní",J185,0)</f>
        <v>-3413.4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77</v>
      </c>
      <c r="BK185" s="157">
        <f>ROUND(I185*H185,2)</f>
        <v>-3413.4</v>
      </c>
      <c r="BL185" s="17" t="s">
        <v>278</v>
      </c>
      <c r="BM185" s="156" t="s">
        <v>314</v>
      </c>
    </row>
    <row r="186" spans="1:65" s="13" customFormat="1">
      <c r="B186" s="158"/>
      <c r="D186" s="159" t="s">
        <v>218</v>
      </c>
      <c r="E186" s="160" t="s">
        <v>1</v>
      </c>
      <c r="F186" s="161" t="s">
        <v>234</v>
      </c>
      <c r="H186" s="162">
        <v>-284.45</v>
      </c>
      <c r="L186" s="158"/>
      <c r="M186" s="173"/>
      <c r="N186" s="174"/>
      <c r="O186" s="174"/>
      <c r="P186" s="174"/>
      <c r="Q186" s="174"/>
      <c r="R186" s="174"/>
      <c r="S186" s="174"/>
      <c r="T186" s="175"/>
      <c r="AT186" s="160" t="s">
        <v>218</v>
      </c>
      <c r="AU186" s="160" t="s">
        <v>79</v>
      </c>
      <c r="AV186" s="13" t="s">
        <v>79</v>
      </c>
      <c r="AW186" s="13" t="s">
        <v>27</v>
      </c>
      <c r="AX186" s="13" t="s">
        <v>77</v>
      </c>
      <c r="AY186" s="160" t="s">
        <v>208</v>
      </c>
    </row>
    <row r="187" spans="1:65" s="2" customFormat="1" ht="6.95" customHeight="1">
      <c r="A187" s="29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30"/>
      <c r="M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</row>
  </sheetData>
  <autoFilter ref="C127:K186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1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139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1600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1601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-103214.1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ROUND((SUM(BE123:BE212)),  2)</f>
        <v>-103214.1</v>
      </c>
      <c r="G35" s="29"/>
      <c r="H35" s="29"/>
      <c r="I35" s="103">
        <v>0.21</v>
      </c>
      <c r="J35" s="102">
        <f>ROUND(((SUM(BE123:BE212))*I35),  2)</f>
        <v>-21674.959999999999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ROUND((SUM(BF123:BF212)),  2)</f>
        <v>0</v>
      </c>
      <c r="G36" s="29"/>
      <c r="H36" s="29"/>
      <c r="I36" s="103">
        <v>0.15</v>
      </c>
      <c r="J36" s="102">
        <f>ROUND(((SUM(BF123:BF212))*I36),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ROUND((SUM(BG123:BG212)),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ROUND((SUM(BH123:BH212)),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ROUND((SUM(BI123:BI212)),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-124889.06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1600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Fasády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-103214.09999999999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J124</f>
        <v>-103214.09999999999</v>
      </c>
      <c r="L99" s="115"/>
    </row>
    <row r="100" spans="1:47" s="10" customFormat="1" ht="19.899999999999999" customHeight="1">
      <c r="B100" s="119"/>
      <c r="D100" s="120" t="s">
        <v>1602</v>
      </c>
      <c r="E100" s="121"/>
      <c r="F100" s="121"/>
      <c r="G100" s="121"/>
      <c r="H100" s="121"/>
      <c r="I100" s="121"/>
      <c r="J100" s="122">
        <f>J125</f>
        <v>-102422.09999999999</v>
      </c>
      <c r="L100" s="119"/>
    </row>
    <row r="101" spans="1:47" s="10" customFormat="1" ht="19.899999999999999" customHeight="1">
      <c r="B101" s="119"/>
      <c r="D101" s="120" t="s">
        <v>189</v>
      </c>
      <c r="E101" s="121"/>
      <c r="F101" s="121"/>
      <c r="G101" s="121"/>
      <c r="H101" s="121"/>
      <c r="I101" s="121"/>
      <c r="J101" s="122">
        <f>J211</f>
        <v>-792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1600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Méněpráce - Fasády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-103214.09999999999</v>
      </c>
      <c r="K123" s="29"/>
      <c r="L123" s="30"/>
      <c r="M123" s="62"/>
      <c r="N123" s="53"/>
      <c r="O123" s="63"/>
      <c r="P123" s="130">
        <f>P124</f>
        <v>0</v>
      </c>
      <c r="Q123" s="63"/>
      <c r="R123" s="130">
        <f>R124</f>
        <v>-1.2946609899999999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-103214.09999999999</v>
      </c>
    </row>
    <row r="124" spans="1:65" s="12" customFormat="1" ht="25.9" customHeight="1">
      <c r="B124" s="133"/>
      <c r="D124" s="134" t="s">
        <v>69</v>
      </c>
      <c r="E124" s="135" t="s">
        <v>206</v>
      </c>
      <c r="F124" s="135" t="s">
        <v>207</v>
      </c>
      <c r="J124" s="136">
        <f>BK124</f>
        <v>-103214.09999999999</v>
      </c>
      <c r="L124" s="133"/>
      <c r="M124" s="137"/>
      <c r="N124" s="138"/>
      <c r="O124" s="138"/>
      <c r="P124" s="139">
        <f>P125+P211</f>
        <v>0</v>
      </c>
      <c r="Q124" s="138"/>
      <c r="R124" s="139">
        <f>R125+R211</f>
        <v>-1.2946609899999999</v>
      </c>
      <c r="S124" s="138"/>
      <c r="T124" s="140">
        <f>T125+T211</f>
        <v>0</v>
      </c>
      <c r="AR124" s="134" t="s">
        <v>77</v>
      </c>
      <c r="AT124" s="141" t="s">
        <v>69</v>
      </c>
      <c r="AU124" s="141" t="s">
        <v>70</v>
      </c>
      <c r="AY124" s="134" t="s">
        <v>208</v>
      </c>
      <c r="BK124" s="142">
        <f>BK125+BK211</f>
        <v>-103214.09999999999</v>
      </c>
    </row>
    <row r="125" spans="1:65" s="12" customFormat="1" ht="22.9" customHeight="1">
      <c r="B125" s="133"/>
      <c r="D125" s="134" t="s">
        <v>69</v>
      </c>
      <c r="E125" s="143" t="s">
        <v>1603</v>
      </c>
      <c r="F125" s="143" t="s">
        <v>1604</v>
      </c>
      <c r="J125" s="144">
        <f>BK125</f>
        <v>-102422.09999999999</v>
      </c>
      <c r="L125" s="133"/>
      <c r="M125" s="137"/>
      <c r="N125" s="138"/>
      <c r="O125" s="138"/>
      <c r="P125" s="139">
        <f>SUM(P126:P210)</f>
        <v>0</v>
      </c>
      <c r="Q125" s="138"/>
      <c r="R125" s="139">
        <f>SUM(R126:R210)</f>
        <v>-1.2946609899999999</v>
      </c>
      <c r="S125" s="138"/>
      <c r="T125" s="140">
        <f>SUM(T126:T210)</f>
        <v>0</v>
      </c>
      <c r="AR125" s="134" t="s">
        <v>77</v>
      </c>
      <c r="AT125" s="141" t="s">
        <v>69</v>
      </c>
      <c r="AU125" s="141" t="s">
        <v>77</v>
      </c>
      <c r="AY125" s="134" t="s">
        <v>208</v>
      </c>
      <c r="BK125" s="142">
        <f>SUM(BK126:BK210)</f>
        <v>-102422.09999999999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1605</v>
      </c>
      <c r="F126" s="148" t="s">
        <v>1606</v>
      </c>
      <c r="G126" s="149" t="s">
        <v>214</v>
      </c>
      <c r="H126" s="150">
        <v>-4.5789999999999997</v>
      </c>
      <c r="I126" s="151">
        <v>30</v>
      </c>
      <c r="J126" s="151">
        <f>ROUND(I126*H126,2)</f>
        <v>-137.37</v>
      </c>
      <c r="K126" s="148" t="s">
        <v>215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2.5999999999999998E-4</v>
      </c>
      <c r="R126" s="154">
        <f>Q126*H126</f>
        <v>-1.1905399999999999E-3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216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-137.37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-137.37</v>
      </c>
      <c r="BL126" s="17" t="s">
        <v>216</v>
      </c>
      <c r="BM126" s="156" t="s">
        <v>1607</v>
      </c>
    </row>
    <row r="127" spans="1:65" s="13" customFormat="1">
      <c r="B127" s="158"/>
      <c r="D127" s="159" t="s">
        <v>218</v>
      </c>
      <c r="E127" s="160" t="s">
        <v>1</v>
      </c>
      <c r="F127" s="161" t="s">
        <v>1608</v>
      </c>
      <c r="H127" s="162">
        <v>-9.1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3" customFormat="1">
      <c r="B128" s="158"/>
      <c r="D128" s="159" t="s">
        <v>218</v>
      </c>
      <c r="E128" s="160" t="s">
        <v>1</v>
      </c>
      <c r="F128" s="161" t="s">
        <v>1609</v>
      </c>
      <c r="H128" s="162">
        <v>4.5209999999999999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65" s="14" customFormat="1">
      <c r="B129" s="166"/>
      <c r="D129" s="159" t="s">
        <v>218</v>
      </c>
      <c r="E129" s="167" t="s">
        <v>1</v>
      </c>
      <c r="F129" s="168" t="s">
        <v>283</v>
      </c>
      <c r="H129" s="169">
        <v>-4.5789999999999997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7" t="s">
        <v>218</v>
      </c>
      <c r="AU129" s="167" t="s">
        <v>79</v>
      </c>
      <c r="AV129" s="14" t="s">
        <v>216</v>
      </c>
      <c r="AW129" s="14" t="s">
        <v>27</v>
      </c>
      <c r="AX129" s="14" t="s">
        <v>77</v>
      </c>
      <c r="AY129" s="167" t="s">
        <v>208</v>
      </c>
    </row>
    <row r="130" spans="1:65" s="2" customFormat="1" ht="16.5" customHeight="1">
      <c r="A130" s="29"/>
      <c r="B130" s="145"/>
      <c r="C130" s="146" t="s">
        <v>79</v>
      </c>
      <c r="D130" s="146" t="s">
        <v>211</v>
      </c>
      <c r="E130" s="147" t="s">
        <v>1610</v>
      </c>
      <c r="F130" s="148" t="s">
        <v>1611</v>
      </c>
      <c r="G130" s="149" t="s">
        <v>214</v>
      </c>
      <c r="H130" s="150">
        <v>-4.5789999999999997</v>
      </c>
      <c r="I130" s="151">
        <v>560</v>
      </c>
      <c r="J130" s="151">
        <f>ROUND(I130*H130,2)</f>
        <v>-2564.2399999999998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8.6499999999999997E-3</v>
      </c>
      <c r="R130" s="154">
        <f>Q130*H130</f>
        <v>-3.9608349999999994E-2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216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-2564.2399999999998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-2564.2399999999998</v>
      </c>
      <c r="BL130" s="17" t="s">
        <v>216</v>
      </c>
      <c r="BM130" s="156" t="s">
        <v>1612</v>
      </c>
    </row>
    <row r="131" spans="1:65" s="13" customFormat="1">
      <c r="B131" s="158"/>
      <c r="D131" s="159" t="s">
        <v>218</v>
      </c>
      <c r="E131" s="160" t="s">
        <v>1</v>
      </c>
      <c r="F131" s="161" t="s">
        <v>1613</v>
      </c>
      <c r="H131" s="162">
        <v>-4.5789999999999997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2" customFormat="1" ht="16.5" customHeight="1">
      <c r="A132" s="29"/>
      <c r="B132" s="145"/>
      <c r="C132" s="176" t="s">
        <v>226</v>
      </c>
      <c r="D132" s="176" t="s">
        <v>328</v>
      </c>
      <c r="E132" s="177" t="s">
        <v>1614</v>
      </c>
      <c r="F132" s="178" t="s">
        <v>1615</v>
      </c>
      <c r="G132" s="179" t="s">
        <v>214</v>
      </c>
      <c r="H132" s="180">
        <v>-4.6710000000000003</v>
      </c>
      <c r="I132" s="181">
        <v>186</v>
      </c>
      <c r="J132" s="181">
        <f>ROUND(I132*H132,2)</f>
        <v>-868.81</v>
      </c>
      <c r="K132" s="178" t="s">
        <v>215</v>
      </c>
      <c r="L132" s="182"/>
      <c r="M132" s="183" t="s">
        <v>1</v>
      </c>
      <c r="N132" s="184" t="s">
        <v>35</v>
      </c>
      <c r="O132" s="154">
        <v>0</v>
      </c>
      <c r="P132" s="154">
        <f>O132*H132</f>
        <v>0</v>
      </c>
      <c r="Q132" s="154">
        <v>2.7200000000000002E-3</v>
      </c>
      <c r="R132" s="154">
        <f>Q132*H132</f>
        <v>-1.2705120000000002E-2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252</v>
      </c>
      <c r="AT132" s="156" t="s">
        <v>328</v>
      </c>
      <c r="AU132" s="156" t="s">
        <v>79</v>
      </c>
      <c r="AY132" s="17" t="s">
        <v>208</v>
      </c>
      <c r="BE132" s="157">
        <f>IF(N132="základní",J132,0)</f>
        <v>-868.81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-868.81</v>
      </c>
      <c r="BL132" s="17" t="s">
        <v>216</v>
      </c>
      <c r="BM132" s="156" t="s">
        <v>1616</v>
      </c>
    </row>
    <row r="133" spans="1:65" s="13" customFormat="1">
      <c r="B133" s="158"/>
      <c r="D133" s="159" t="s">
        <v>218</v>
      </c>
      <c r="E133" s="160" t="s">
        <v>1</v>
      </c>
      <c r="F133" s="161" t="s">
        <v>1617</v>
      </c>
      <c r="H133" s="162">
        <v>-4.6710000000000003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77</v>
      </c>
      <c r="AY133" s="160" t="s">
        <v>208</v>
      </c>
    </row>
    <row r="134" spans="1:65" s="2" customFormat="1" ht="16.5" customHeight="1">
      <c r="A134" s="29"/>
      <c r="B134" s="145"/>
      <c r="C134" s="146" t="s">
        <v>216</v>
      </c>
      <c r="D134" s="146" t="s">
        <v>211</v>
      </c>
      <c r="E134" s="147" t="s">
        <v>1618</v>
      </c>
      <c r="F134" s="148" t="s">
        <v>1619</v>
      </c>
      <c r="G134" s="149" t="s">
        <v>214</v>
      </c>
      <c r="H134" s="150">
        <v>-4.5789999999999997</v>
      </c>
      <c r="I134" s="151">
        <v>20</v>
      </c>
      <c r="J134" s="151">
        <f>ROUND(I134*H134,2)</f>
        <v>-91.58</v>
      </c>
      <c r="K134" s="148" t="s">
        <v>215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9.0000000000000006E-5</v>
      </c>
      <c r="R134" s="154">
        <f>Q134*H134</f>
        <v>-4.1210999999999998E-4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-91.58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-91.58</v>
      </c>
      <c r="BL134" s="17" t="s">
        <v>216</v>
      </c>
      <c r="BM134" s="156" t="s">
        <v>1620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1621</v>
      </c>
      <c r="F135" s="148" t="s">
        <v>1622</v>
      </c>
      <c r="G135" s="149" t="s">
        <v>214</v>
      </c>
      <c r="H135" s="150">
        <v>-9.1</v>
      </c>
      <c r="I135" s="151">
        <v>360</v>
      </c>
      <c r="J135" s="151">
        <f>ROUND(I135*H135,2)</f>
        <v>-3276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4.7800000000000004E-3</v>
      </c>
      <c r="R135" s="154">
        <f>Q135*H135</f>
        <v>-4.3498000000000002E-2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-3276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-3276</v>
      </c>
      <c r="BL135" s="17" t="s">
        <v>216</v>
      </c>
      <c r="BM135" s="156" t="s">
        <v>1623</v>
      </c>
    </row>
    <row r="136" spans="1:65" s="13" customFormat="1">
      <c r="B136" s="158"/>
      <c r="D136" s="159" t="s">
        <v>218</v>
      </c>
      <c r="E136" s="160" t="s">
        <v>1</v>
      </c>
      <c r="F136" s="161" t="s">
        <v>1624</v>
      </c>
      <c r="H136" s="162">
        <v>-9.1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77</v>
      </c>
      <c r="AY136" s="160" t="s">
        <v>208</v>
      </c>
    </row>
    <row r="137" spans="1:65" s="2" customFormat="1" ht="16.5" customHeight="1">
      <c r="A137" s="29"/>
      <c r="B137" s="145"/>
      <c r="C137" s="146" t="s">
        <v>241</v>
      </c>
      <c r="D137" s="146" t="s">
        <v>211</v>
      </c>
      <c r="E137" s="147" t="s">
        <v>1625</v>
      </c>
      <c r="F137" s="148" t="s">
        <v>1626</v>
      </c>
      <c r="G137" s="149" t="s">
        <v>214</v>
      </c>
      <c r="H137" s="150">
        <v>-6.3840000000000003</v>
      </c>
      <c r="I137" s="151">
        <v>450</v>
      </c>
      <c r="J137" s="151">
        <f>ROUND(I137*H137,2)</f>
        <v>-2872.8</v>
      </c>
      <c r="K137" s="148" t="s">
        <v>215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8.2500000000000004E-3</v>
      </c>
      <c r="R137" s="154">
        <f>Q137*H137</f>
        <v>-5.2668000000000006E-2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216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-2872.8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-2872.8</v>
      </c>
      <c r="BL137" s="17" t="s">
        <v>216</v>
      </c>
      <c r="BM137" s="156" t="s">
        <v>1627</v>
      </c>
    </row>
    <row r="138" spans="1:65" s="13" customFormat="1">
      <c r="B138" s="158"/>
      <c r="D138" s="159" t="s">
        <v>218</v>
      </c>
      <c r="E138" s="160" t="s">
        <v>1</v>
      </c>
      <c r="F138" s="161" t="s">
        <v>1628</v>
      </c>
      <c r="H138" s="162">
        <v>-6.3840000000000003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77</v>
      </c>
      <c r="AY138" s="160" t="s">
        <v>208</v>
      </c>
    </row>
    <row r="139" spans="1:65" s="2" customFormat="1" ht="16.5" customHeight="1">
      <c r="A139" s="29"/>
      <c r="B139" s="145"/>
      <c r="C139" s="176" t="s">
        <v>247</v>
      </c>
      <c r="D139" s="176" t="s">
        <v>328</v>
      </c>
      <c r="E139" s="177" t="s">
        <v>1629</v>
      </c>
      <c r="F139" s="178" t="s">
        <v>1630</v>
      </c>
      <c r="G139" s="179" t="s">
        <v>214</v>
      </c>
      <c r="H139" s="180">
        <v>-6.5119999999999996</v>
      </c>
      <c r="I139" s="181">
        <v>48</v>
      </c>
      <c r="J139" s="181">
        <f>ROUND(I139*H139,2)</f>
        <v>-312.58</v>
      </c>
      <c r="K139" s="178" t="s">
        <v>215</v>
      </c>
      <c r="L139" s="182"/>
      <c r="M139" s="183" t="s">
        <v>1</v>
      </c>
      <c r="N139" s="184" t="s">
        <v>35</v>
      </c>
      <c r="O139" s="154">
        <v>0</v>
      </c>
      <c r="P139" s="154">
        <f>O139*H139</f>
        <v>0</v>
      </c>
      <c r="Q139" s="154">
        <v>6.8000000000000005E-4</v>
      </c>
      <c r="R139" s="154">
        <f>Q139*H139</f>
        <v>-4.4281600000000004E-3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252</v>
      </c>
      <c r="AT139" s="156" t="s">
        <v>328</v>
      </c>
      <c r="AU139" s="156" t="s">
        <v>79</v>
      </c>
      <c r="AY139" s="17" t="s">
        <v>208</v>
      </c>
      <c r="BE139" s="157">
        <f>IF(N139="základní",J139,0)</f>
        <v>-312.58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-312.58</v>
      </c>
      <c r="BL139" s="17" t="s">
        <v>216</v>
      </c>
      <c r="BM139" s="156" t="s">
        <v>1631</v>
      </c>
    </row>
    <row r="140" spans="1:65" s="13" customFormat="1">
      <c r="B140" s="158"/>
      <c r="D140" s="159" t="s">
        <v>218</v>
      </c>
      <c r="E140" s="160" t="s">
        <v>1</v>
      </c>
      <c r="F140" s="161" t="s">
        <v>1632</v>
      </c>
      <c r="H140" s="162">
        <v>-6.5119999999999996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77</v>
      </c>
      <c r="AY140" s="160" t="s">
        <v>208</v>
      </c>
    </row>
    <row r="141" spans="1:65" s="2" customFormat="1" ht="16.5" customHeight="1">
      <c r="A141" s="29"/>
      <c r="B141" s="145"/>
      <c r="C141" s="146" t="s">
        <v>252</v>
      </c>
      <c r="D141" s="146" t="s">
        <v>211</v>
      </c>
      <c r="E141" s="147" t="s">
        <v>1633</v>
      </c>
      <c r="F141" s="148" t="s">
        <v>1634</v>
      </c>
      <c r="G141" s="149" t="s">
        <v>214</v>
      </c>
      <c r="H141" s="150">
        <v>-2.6789999999999998</v>
      </c>
      <c r="I141" s="151">
        <v>460</v>
      </c>
      <c r="J141" s="151">
        <f>ROUND(I141*H141,2)</f>
        <v>-1232.3399999999999</v>
      </c>
      <c r="K141" s="148" t="s">
        <v>215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8.2500000000000004E-3</v>
      </c>
      <c r="R141" s="154">
        <f>Q141*H141</f>
        <v>-2.210175E-2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216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-1232.3399999999999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-1232.3399999999999</v>
      </c>
      <c r="BL141" s="17" t="s">
        <v>216</v>
      </c>
      <c r="BM141" s="156" t="s">
        <v>1635</v>
      </c>
    </row>
    <row r="142" spans="1:65" s="13" customFormat="1">
      <c r="B142" s="158"/>
      <c r="D142" s="159" t="s">
        <v>218</v>
      </c>
      <c r="E142" s="160" t="s">
        <v>1</v>
      </c>
      <c r="F142" s="161" t="s">
        <v>1636</v>
      </c>
      <c r="H142" s="162">
        <v>6.5839999999999996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4" customFormat="1">
      <c r="B143" s="166"/>
      <c r="D143" s="159" t="s">
        <v>218</v>
      </c>
      <c r="E143" s="167" t="s">
        <v>1</v>
      </c>
      <c r="F143" s="168" t="s">
        <v>283</v>
      </c>
      <c r="H143" s="169">
        <v>6.5839999999999996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218</v>
      </c>
      <c r="AU143" s="167" t="s">
        <v>79</v>
      </c>
      <c r="AV143" s="14" t="s">
        <v>216</v>
      </c>
      <c r="AW143" s="14" t="s">
        <v>27</v>
      </c>
      <c r="AX143" s="14" t="s">
        <v>70</v>
      </c>
      <c r="AY143" s="167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1637</v>
      </c>
      <c r="H144" s="162">
        <v>-6.5839999999999996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1638</v>
      </c>
      <c r="H145" s="162">
        <v>3.9049999999999998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4" customFormat="1">
      <c r="B146" s="166"/>
      <c r="D146" s="159" t="s">
        <v>218</v>
      </c>
      <c r="E146" s="167" t="s">
        <v>1</v>
      </c>
      <c r="F146" s="168" t="s">
        <v>283</v>
      </c>
      <c r="H146" s="169">
        <v>-2.6789999999999998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218</v>
      </c>
      <c r="AU146" s="167" t="s">
        <v>79</v>
      </c>
      <c r="AV146" s="14" t="s">
        <v>216</v>
      </c>
      <c r="AW146" s="14" t="s">
        <v>27</v>
      </c>
      <c r="AX146" s="14" t="s">
        <v>77</v>
      </c>
      <c r="AY146" s="167" t="s">
        <v>208</v>
      </c>
    </row>
    <row r="147" spans="1:65" s="2" customFormat="1" ht="16.5" customHeight="1">
      <c r="A147" s="29"/>
      <c r="B147" s="145"/>
      <c r="C147" s="176" t="s">
        <v>256</v>
      </c>
      <c r="D147" s="176" t="s">
        <v>328</v>
      </c>
      <c r="E147" s="177" t="s">
        <v>1639</v>
      </c>
      <c r="F147" s="178" t="s">
        <v>1640</v>
      </c>
      <c r="G147" s="179" t="s">
        <v>214</v>
      </c>
      <c r="H147" s="180">
        <v>-6.7160000000000002</v>
      </c>
      <c r="I147" s="181">
        <v>80</v>
      </c>
      <c r="J147" s="181">
        <f>ROUND(I147*H147,2)</f>
        <v>-537.28</v>
      </c>
      <c r="K147" s="178" t="s">
        <v>215</v>
      </c>
      <c r="L147" s="182"/>
      <c r="M147" s="183" t="s">
        <v>1</v>
      </c>
      <c r="N147" s="184" t="s">
        <v>35</v>
      </c>
      <c r="O147" s="154">
        <v>0</v>
      </c>
      <c r="P147" s="154">
        <f>O147*H147</f>
        <v>0</v>
      </c>
      <c r="Q147" s="154">
        <v>1.3600000000000001E-3</v>
      </c>
      <c r="R147" s="154">
        <f>Q147*H147</f>
        <v>-9.1337600000000012E-3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252</v>
      </c>
      <c r="AT147" s="156" t="s">
        <v>328</v>
      </c>
      <c r="AU147" s="156" t="s">
        <v>79</v>
      </c>
      <c r="AY147" s="17" t="s">
        <v>208</v>
      </c>
      <c r="BE147" s="157">
        <f>IF(N147="základní",J147,0)</f>
        <v>-537.28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-537.28</v>
      </c>
      <c r="BL147" s="17" t="s">
        <v>216</v>
      </c>
      <c r="BM147" s="156" t="s">
        <v>1641</v>
      </c>
    </row>
    <row r="148" spans="1:65" s="13" customFormat="1">
      <c r="B148" s="158"/>
      <c r="D148" s="159" t="s">
        <v>218</v>
      </c>
      <c r="E148" s="160" t="s">
        <v>1</v>
      </c>
      <c r="F148" s="161" t="s">
        <v>1642</v>
      </c>
      <c r="H148" s="162">
        <v>-6.7160000000000002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208</v>
      </c>
    </row>
    <row r="149" spans="1:65" s="2" customFormat="1" ht="16.5" customHeight="1">
      <c r="A149" s="29"/>
      <c r="B149" s="145"/>
      <c r="C149" s="146" t="s">
        <v>261</v>
      </c>
      <c r="D149" s="146" t="s">
        <v>211</v>
      </c>
      <c r="E149" s="147" t="s">
        <v>1643</v>
      </c>
      <c r="F149" s="148" t="s">
        <v>1644</v>
      </c>
      <c r="G149" s="149" t="s">
        <v>214</v>
      </c>
      <c r="H149" s="150">
        <v>-9.4309999999999992</v>
      </c>
      <c r="I149" s="151">
        <v>500</v>
      </c>
      <c r="J149" s="151">
        <f>ROUND(I149*H149,2)</f>
        <v>-4715.5</v>
      </c>
      <c r="K149" s="148" t="s">
        <v>215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8.3199999999999993E-3</v>
      </c>
      <c r="R149" s="154">
        <f>Q149*H149</f>
        <v>-7.8465919999999981E-2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216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-4715.5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-4715.5</v>
      </c>
      <c r="BL149" s="17" t="s">
        <v>216</v>
      </c>
      <c r="BM149" s="156" t="s">
        <v>1645</v>
      </c>
    </row>
    <row r="150" spans="1:65" s="13" customFormat="1">
      <c r="B150" s="158"/>
      <c r="D150" s="159" t="s">
        <v>218</v>
      </c>
      <c r="E150" s="160" t="s">
        <v>1</v>
      </c>
      <c r="F150" s="161" t="s">
        <v>1646</v>
      </c>
      <c r="H150" s="162">
        <v>48.097999999999999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70</v>
      </c>
      <c r="AY150" s="160" t="s">
        <v>208</v>
      </c>
    </row>
    <row r="151" spans="1:65" s="13" customFormat="1">
      <c r="B151" s="158"/>
      <c r="D151" s="159" t="s">
        <v>218</v>
      </c>
      <c r="E151" s="160" t="s">
        <v>1</v>
      </c>
      <c r="F151" s="161" t="s">
        <v>1647</v>
      </c>
      <c r="H151" s="162">
        <v>18.297999999999998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218</v>
      </c>
      <c r="AU151" s="160" t="s">
        <v>79</v>
      </c>
      <c r="AV151" s="13" t="s">
        <v>79</v>
      </c>
      <c r="AW151" s="13" t="s">
        <v>27</v>
      </c>
      <c r="AX151" s="13" t="s">
        <v>70</v>
      </c>
      <c r="AY151" s="160" t="s">
        <v>208</v>
      </c>
    </row>
    <row r="152" spans="1:65" s="15" customFormat="1">
      <c r="B152" s="185"/>
      <c r="D152" s="159" t="s">
        <v>218</v>
      </c>
      <c r="E152" s="186" t="s">
        <v>1</v>
      </c>
      <c r="F152" s="187" t="s">
        <v>1648</v>
      </c>
      <c r="H152" s="188">
        <v>66.396000000000001</v>
      </c>
      <c r="L152" s="185"/>
      <c r="M152" s="189"/>
      <c r="N152" s="190"/>
      <c r="O152" s="190"/>
      <c r="P152" s="190"/>
      <c r="Q152" s="190"/>
      <c r="R152" s="190"/>
      <c r="S152" s="190"/>
      <c r="T152" s="191"/>
      <c r="AT152" s="186" t="s">
        <v>218</v>
      </c>
      <c r="AU152" s="186" t="s">
        <v>79</v>
      </c>
      <c r="AV152" s="15" t="s">
        <v>226</v>
      </c>
      <c r="AW152" s="15" t="s">
        <v>27</v>
      </c>
      <c r="AX152" s="15" t="s">
        <v>70</v>
      </c>
      <c r="AY152" s="186" t="s">
        <v>208</v>
      </c>
    </row>
    <row r="153" spans="1:65" s="13" customFormat="1">
      <c r="B153" s="158"/>
      <c r="D153" s="159" t="s">
        <v>218</v>
      </c>
      <c r="E153" s="160" t="s">
        <v>1</v>
      </c>
      <c r="F153" s="161" t="s">
        <v>1649</v>
      </c>
      <c r="H153" s="162">
        <v>-66.396000000000001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70</v>
      </c>
      <c r="AY153" s="160" t="s">
        <v>208</v>
      </c>
    </row>
    <row r="154" spans="1:65" s="13" customFormat="1">
      <c r="B154" s="158"/>
      <c r="D154" s="159" t="s">
        <v>218</v>
      </c>
      <c r="E154" s="160" t="s">
        <v>1</v>
      </c>
      <c r="F154" s="161" t="s">
        <v>1650</v>
      </c>
      <c r="H154" s="162">
        <v>56.965000000000003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5" customFormat="1">
      <c r="B155" s="185"/>
      <c r="D155" s="159" t="s">
        <v>218</v>
      </c>
      <c r="E155" s="186" t="s">
        <v>1</v>
      </c>
      <c r="F155" s="187" t="s">
        <v>1156</v>
      </c>
      <c r="H155" s="188">
        <v>-9.4309999999999974</v>
      </c>
      <c r="L155" s="185"/>
      <c r="M155" s="189"/>
      <c r="N155" s="190"/>
      <c r="O155" s="190"/>
      <c r="P155" s="190"/>
      <c r="Q155" s="190"/>
      <c r="R155" s="190"/>
      <c r="S155" s="190"/>
      <c r="T155" s="191"/>
      <c r="AT155" s="186" t="s">
        <v>218</v>
      </c>
      <c r="AU155" s="186" t="s">
        <v>79</v>
      </c>
      <c r="AV155" s="15" t="s">
        <v>226</v>
      </c>
      <c r="AW155" s="15" t="s">
        <v>27</v>
      </c>
      <c r="AX155" s="15" t="s">
        <v>77</v>
      </c>
      <c r="AY155" s="186" t="s">
        <v>208</v>
      </c>
    </row>
    <row r="156" spans="1:65" s="2" customFormat="1" ht="16.5" customHeight="1">
      <c r="A156" s="29"/>
      <c r="B156" s="145"/>
      <c r="C156" s="176" t="s">
        <v>267</v>
      </c>
      <c r="D156" s="176" t="s">
        <v>328</v>
      </c>
      <c r="E156" s="177" t="s">
        <v>1651</v>
      </c>
      <c r="F156" s="178" t="s">
        <v>1652</v>
      </c>
      <c r="G156" s="179" t="s">
        <v>214</v>
      </c>
      <c r="H156" s="180">
        <v>-9.6199999999999992</v>
      </c>
      <c r="I156" s="181">
        <v>507</v>
      </c>
      <c r="J156" s="181">
        <f>ROUND(I156*H156,2)</f>
        <v>-4877.34</v>
      </c>
      <c r="K156" s="178" t="s">
        <v>215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3.0000000000000001E-3</v>
      </c>
      <c r="R156" s="154">
        <f>Q156*H156</f>
        <v>-2.8859999999999997E-2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252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-4877.34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-4877.34</v>
      </c>
      <c r="BL156" s="17" t="s">
        <v>216</v>
      </c>
      <c r="BM156" s="156" t="s">
        <v>1653</v>
      </c>
    </row>
    <row r="157" spans="1:65" s="13" customFormat="1">
      <c r="B157" s="158"/>
      <c r="D157" s="159" t="s">
        <v>218</v>
      </c>
      <c r="E157" s="160" t="s">
        <v>1</v>
      </c>
      <c r="F157" s="161" t="s">
        <v>1654</v>
      </c>
      <c r="H157" s="162">
        <v>-9.6199999999999992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2" customFormat="1" ht="16.5" customHeight="1">
      <c r="A158" s="29"/>
      <c r="B158" s="145"/>
      <c r="C158" s="146" t="s">
        <v>275</v>
      </c>
      <c r="D158" s="146" t="s">
        <v>211</v>
      </c>
      <c r="E158" s="147" t="s">
        <v>1655</v>
      </c>
      <c r="F158" s="148" t="s">
        <v>1656</v>
      </c>
      <c r="G158" s="149" t="s">
        <v>214</v>
      </c>
      <c r="H158" s="150">
        <v>-26.283999999999999</v>
      </c>
      <c r="I158" s="151">
        <v>530</v>
      </c>
      <c r="J158" s="151">
        <f>ROUND(I158*H158,2)</f>
        <v>-13930.52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8.5000000000000006E-3</v>
      </c>
      <c r="R158" s="154">
        <f>Q158*H158</f>
        <v>-0.223414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216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-13930.52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-13930.52</v>
      </c>
      <c r="BL158" s="17" t="s">
        <v>216</v>
      </c>
      <c r="BM158" s="156" t="s">
        <v>1657</v>
      </c>
    </row>
    <row r="159" spans="1:65" s="13" customFormat="1">
      <c r="B159" s="158"/>
      <c r="D159" s="159" t="s">
        <v>218</v>
      </c>
      <c r="E159" s="160" t="s">
        <v>1</v>
      </c>
      <c r="F159" s="161" t="s">
        <v>1658</v>
      </c>
      <c r="H159" s="162">
        <v>78.736999999999995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79</v>
      </c>
      <c r="AV159" s="13" t="s">
        <v>79</v>
      </c>
      <c r="AW159" s="13" t="s">
        <v>27</v>
      </c>
      <c r="AX159" s="13" t="s">
        <v>70</v>
      </c>
      <c r="AY159" s="160" t="s">
        <v>208</v>
      </c>
    </row>
    <row r="160" spans="1:65" s="13" customFormat="1">
      <c r="B160" s="158"/>
      <c r="D160" s="159" t="s">
        <v>218</v>
      </c>
      <c r="E160" s="160" t="s">
        <v>1</v>
      </c>
      <c r="F160" s="161" t="s">
        <v>1659</v>
      </c>
      <c r="H160" s="162">
        <v>48.54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70</v>
      </c>
      <c r="AY160" s="160" t="s">
        <v>208</v>
      </c>
    </row>
    <row r="161" spans="2:51" s="13" customFormat="1">
      <c r="B161" s="158"/>
      <c r="D161" s="159" t="s">
        <v>218</v>
      </c>
      <c r="E161" s="160" t="s">
        <v>1</v>
      </c>
      <c r="F161" s="161" t="s">
        <v>1660</v>
      </c>
      <c r="H161" s="162">
        <v>87.721999999999994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208</v>
      </c>
    </row>
    <row r="162" spans="2:51" s="13" customFormat="1">
      <c r="B162" s="158"/>
      <c r="D162" s="159" t="s">
        <v>218</v>
      </c>
      <c r="E162" s="160" t="s">
        <v>1</v>
      </c>
      <c r="F162" s="161" t="s">
        <v>1661</v>
      </c>
      <c r="H162" s="162">
        <v>108.22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2:51" s="15" customFormat="1">
      <c r="B163" s="185"/>
      <c r="D163" s="159" t="s">
        <v>218</v>
      </c>
      <c r="E163" s="186" t="s">
        <v>1</v>
      </c>
      <c r="F163" s="187" t="s">
        <v>1662</v>
      </c>
      <c r="H163" s="188">
        <v>323.21899999999994</v>
      </c>
      <c r="L163" s="185"/>
      <c r="M163" s="189"/>
      <c r="N163" s="190"/>
      <c r="O163" s="190"/>
      <c r="P163" s="190"/>
      <c r="Q163" s="190"/>
      <c r="R163" s="190"/>
      <c r="S163" s="190"/>
      <c r="T163" s="191"/>
      <c r="AT163" s="186" t="s">
        <v>218</v>
      </c>
      <c r="AU163" s="186" t="s">
        <v>79</v>
      </c>
      <c r="AV163" s="15" t="s">
        <v>226</v>
      </c>
      <c r="AW163" s="15" t="s">
        <v>27</v>
      </c>
      <c r="AX163" s="15" t="s">
        <v>70</v>
      </c>
      <c r="AY163" s="186" t="s">
        <v>208</v>
      </c>
    </row>
    <row r="164" spans="2:51" s="13" customFormat="1">
      <c r="B164" s="158"/>
      <c r="D164" s="159" t="s">
        <v>218</v>
      </c>
      <c r="E164" s="160" t="s">
        <v>1</v>
      </c>
      <c r="F164" s="161" t="s">
        <v>1663</v>
      </c>
      <c r="H164" s="162">
        <v>89.7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70</v>
      </c>
      <c r="AY164" s="160" t="s">
        <v>208</v>
      </c>
    </row>
    <row r="165" spans="2:51" s="13" customFormat="1">
      <c r="B165" s="158"/>
      <c r="D165" s="159" t="s">
        <v>218</v>
      </c>
      <c r="E165" s="160" t="s">
        <v>1</v>
      </c>
      <c r="F165" s="161" t="s">
        <v>1664</v>
      </c>
      <c r="H165" s="162">
        <v>-18.513000000000002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2:51" s="15" customFormat="1">
      <c r="B166" s="185"/>
      <c r="D166" s="159" t="s">
        <v>218</v>
      </c>
      <c r="E166" s="186" t="s">
        <v>1</v>
      </c>
      <c r="F166" s="187" t="s">
        <v>1665</v>
      </c>
      <c r="H166" s="188">
        <v>71.186999999999998</v>
      </c>
      <c r="L166" s="185"/>
      <c r="M166" s="189"/>
      <c r="N166" s="190"/>
      <c r="O166" s="190"/>
      <c r="P166" s="190"/>
      <c r="Q166" s="190"/>
      <c r="R166" s="190"/>
      <c r="S166" s="190"/>
      <c r="T166" s="191"/>
      <c r="AT166" s="186" t="s">
        <v>218</v>
      </c>
      <c r="AU166" s="186" t="s">
        <v>79</v>
      </c>
      <c r="AV166" s="15" t="s">
        <v>226</v>
      </c>
      <c r="AW166" s="15" t="s">
        <v>27</v>
      </c>
      <c r="AX166" s="15" t="s">
        <v>70</v>
      </c>
      <c r="AY166" s="186" t="s">
        <v>208</v>
      </c>
    </row>
    <row r="167" spans="2:51" s="14" customFormat="1">
      <c r="B167" s="166"/>
      <c r="D167" s="159" t="s">
        <v>218</v>
      </c>
      <c r="E167" s="167" t="s">
        <v>1</v>
      </c>
      <c r="F167" s="168" t="s">
        <v>283</v>
      </c>
      <c r="H167" s="169">
        <v>394.40599999999995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218</v>
      </c>
      <c r="AU167" s="167" t="s">
        <v>79</v>
      </c>
      <c r="AV167" s="14" t="s">
        <v>216</v>
      </c>
      <c r="AW167" s="14" t="s">
        <v>27</v>
      </c>
      <c r="AX167" s="14" t="s">
        <v>70</v>
      </c>
      <c r="AY167" s="167" t="s">
        <v>208</v>
      </c>
    </row>
    <row r="168" spans="2:51" s="13" customFormat="1">
      <c r="B168" s="158"/>
      <c r="D168" s="159" t="s">
        <v>218</v>
      </c>
      <c r="E168" s="160" t="s">
        <v>1</v>
      </c>
      <c r="F168" s="161" t="s">
        <v>1666</v>
      </c>
      <c r="H168" s="162">
        <v>-394.40600000000001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70</v>
      </c>
      <c r="AY168" s="160" t="s">
        <v>208</v>
      </c>
    </row>
    <row r="169" spans="2:51" s="15" customFormat="1">
      <c r="B169" s="185"/>
      <c r="D169" s="159" t="s">
        <v>218</v>
      </c>
      <c r="E169" s="186" t="s">
        <v>1</v>
      </c>
      <c r="F169" s="187" t="s">
        <v>1156</v>
      </c>
      <c r="H169" s="188">
        <v>-394.40600000000001</v>
      </c>
      <c r="L169" s="185"/>
      <c r="M169" s="189"/>
      <c r="N169" s="190"/>
      <c r="O169" s="190"/>
      <c r="P169" s="190"/>
      <c r="Q169" s="190"/>
      <c r="R169" s="190"/>
      <c r="S169" s="190"/>
      <c r="T169" s="191"/>
      <c r="AT169" s="186" t="s">
        <v>218</v>
      </c>
      <c r="AU169" s="186" t="s">
        <v>79</v>
      </c>
      <c r="AV169" s="15" t="s">
        <v>226</v>
      </c>
      <c r="AW169" s="15" t="s">
        <v>27</v>
      </c>
      <c r="AX169" s="15" t="s">
        <v>70</v>
      </c>
      <c r="AY169" s="186" t="s">
        <v>208</v>
      </c>
    </row>
    <row r="170" spans="2:51" s="13" customFormat="1" ht="22.5">
      <c r="B170" s="158"/>
      <c r="D170" s="159" t="s">
        <v>218</v>
      </c>
      <c r="E170" s="160" t="s">
        <v>1</v>
      </c>
      <c r="F170" s="161" t="s">
        <v>1667</v>
      </c>
      <c r="H170" s="162">
        <v>106.33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70</v>
      </c>
      <c r="AY170" s="160" t="s">
        <v>208</v>
      </c>
    </row>
    <row r="171" spans="2:51" s="13" customFormat="1">
      <c r="B171" s="158"/>
      <c r="D171" s="159" t="s">
        <v>218</v>
      </c>
      <c r="E171" s="160" t="s">
        <v>1</v>
      </c>
      <c r="F171" s="161" t="s">
        <v>1668</v>
      </c>
      <c r="H171" s="162">
        <v>88.314999999999998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218</v>
      </c>
      <c r="AU171" s="160" t="s">
        <v>79</v>
      </c>
      <c r="AV171" s="13" t="s">
        <v>79</v>
      </c>
      <c r="AW171" s="13" t="s">
        <v>27</v>
      </c>
      <c r="AX171" s="13" t="s">
        <v>70</v>
      </c>
      <c r="AY171" s="160" t="s">
        <v>208</v>
      </c>
    </row>
    <row r="172" spans="2:51" s="13" customFormat="1">
      <c r="B172" s="158"/>
      <c r="D172" s="159" t="s">
        <v>218</v>
      </c>
      <c r="E172" s="160" t="s">
        <v>1</v>
      </c>
      <c r="F172" s="161" t="s">
        <v>1669</v>
      </c>
      <c r="H172" s="162">
        <v>112.405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70</v>
      </c>
      <c r="AY172" s="160" t="s">
        <v>208</v>
      </c>
    </row>
    <row r="173" spans="2:51" s="13" customFormat="1">
      <c r="B173" s="158"/>
      <c r="D173" s="159" t="s">
        <v>218</v>
      </c>
      <c r="E173" s="160" t="s">
        <v>1</v>
      </c>
      <c r="F173" s="161" t="s">
        <v>1670</v>
      </c>
      <c r="H173" s="162">
        <v>91.322000000000003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218</v>
      </c>
      <c r="AU173" s="160" t="s">
        <v>79</v>
      </c>
      <c r="AV173" s="13" t="s">
        <v>79</v>
      </c>
      <c r="AW173" s="13" t="s">
        <v>27</v>
      </c>
      <c r="AX173" s="13" t="s">
        <v>70</v>
      </c>
      <c r="AY173" s="160" t="s">
        <v>208</v>
      </c>
    </row>
    <row r="174" spans="2:51" s="15" customFormat="1">
      <c r="B174" s="185"/>
      <c r="D174" s="159" t="s">
        <v>218</v>
      </c>
      <c r="E174" s="186" t="s">
        <v>1</v>
      </c>
      <c r="F174" s="187" t="s">
        <v>1671</v>
      </c>
      <c r="H174" s="188">
        <v>398.37199999999996</v>
      </c>
      <c r="L174" s="185"/>
      <c r="M174" s="189"/>
      <c r="N174" s="190"/>
      <c r="O174" s="190"/>
      <c r="P174" s="190"/>
      <c r="Q174" s="190"/>
      <c r="R174" s="190"/>
      <c r="S174" s="190"/>
      <c r="T174" s="191"/>
      <c r="AT174" s="186" t="s">
        <v>218</v>
      </c>
      <c r="AU174" s="186" t="s">
        <v>79</v>
      </c>
      <c r="AV174" s="15" t="s">
        <v>226</v>
      </c>
      <c r="AW174" s="15" t="s">
        <v>27</v>
      </c>
      <c r="AX174" s="15" t="s">
        <v>70</v>
      </c>
      <c r="AY174" s="186" t="s">
        <v>208</v>
      </c>
    </row>
    <row r="175" spans="2:51" s="13" customFormat="1">
      <c r="B175" s="158"/>
      <c r="D175" s="159" t="s">
        <v>218</v>
      </c>
      <c r="E175" s="160" t="s">
        <v>1</v>
      </c>
      <c r="F175" s="161" t="s">
        <v>1672</v>
      </c>
      <c r="H175" s="162">
        <v>-30.25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218</v>
      </c>
      <c r="AU175" s="160" t="s">
        <v>79</v>
      </c>
      <c r="AV175" s="13" t="s">
        <v>79</v>
      </c>
      <c r="AW175" s="13" t="s">
        <v>27</v>
      </c>
      <c r="AX175" s="13" t="s">
        <v>70</v>
      </c>
      <c r="AY175" s="160" t="s">
        <v>208</v>
      </c>
    </row>
    <row r="176" spans="2:51" s="15" customFormat="1">
      <c r="B176" s="185"/>
      <c r="D176" s="159" t="s">
        <v>218</v>
      </c>
      <c r="E176" s="186" t="s">
        <v>1</v>
      </c>
      <c r="F176" s="187" t="s">
        <v>1673</v>
      </c>
      <c r="H176" s="188">
        <v>-30.25</v>
      </c>
      <c r="L176" s="185"/>
      <c r="M176" s="189"/>
      <c r="N176" s="190"/>
      <c r="O176" s="190"/>
      <c r="P176" s="190"/>
      <c r="Q176" s="190"/>
      <c r="R176" s="190"/>
      <c r="S176" s="190"/>
      <c r="T176" s="191"/>
      <c r="AT176" s="186" t="s">
        <v>218</v>
      </c>
      <c r="AU176" s="186" t="s">
        <v>79</v>
      </c>
      <c r="AV176" s="15" t="s">
        <v>226</v>
      </c>
      <c r="AW176" s="15" t="s">
        <v>27</v>
      </c>
      <c r="AX176" s="15" t="s">
        <v>70</v>
      </c>
      <c r="AY176" s="186" t="s">
        <v>208</v>
      </c>
    </row>
    <row r="177" spans="1:65" s="14" customFormat="1">
      <c r="B177" s="166"/>
      <c r="D177" s="159" t="s">
        <v>218</v>
      </c>
      <c r="E177" s="167" t="s">
        <v>1</v>
      </c>
      <c r="F177" s="168" t="s">
        <v>283</v>
      </c>
      <c r="H177" s="169">
        <v>-26.28400000000002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218</v>
      </c>
      <c r="AU177" s="167" t="s">
        <v>79</v>
      </c>
      <c r="AV177" s="14" t="s">
        <v>216</v>
      </c>
      <c r="AW177" s="14" t="s">
        <v>27</v>
      </c>
      <c r="AX177" s="14" t="s">
        <v>77</v>
      </c>
      <c r="AY177" s="167" t="s">
        <v>208</v>
      </c>
    </row>
    <row r="178" spans="1:65" s="2" customFormat="1" ht="16.5" customHeight="1">
      <c r="A178" s="29"/>
      <c r="B178" s="145"/>
      <c r="C178" s="176" t="s">
        <v>284</v>
      </c>
      <c r="D178" s="176" t="s">
        <v>328</v>
      </c>
      <c r="E178" s="177" t="s">
        <v>1674</v>
      </c>
      <c r="F178" s="178" t="s">
        <v>1615</v>
      </c>
      <c r="G178" s="179" t="s">
        <v>214</v>
      </c>
      <c r="H178" s="180">
        <v>-26.81</v>
      </c>
      <c r="I178" s="181">
        <v>185</v>
      </c>
      <c r="J178" s="181">
        <f>ROUND(I178*H178,2)</f>
        <v>-4959.8500000000004</v>
      </c>
      <c r="K178" s="178" t="s">
        <v>215</v>
      </c>
      <c r="L178" s="182"/>
      <c r="M178" s="183" t="s">
        <v>1</v>
      </c>
      <c r="N178" s="184" t="s">
        <v>35</v>
      </c>
      <c r="O178" s="154">
        <v>0</v>
      </c>
      <c r="P178" s="154">
        <f>O178*H178</f>
        <v>0</v>
      </c>
      <c r="Q178" s="154">
        <v>2.7200000000000002E-3</v>
      </c>
      <c r="R178" s="154">
        <f>Q178*H178</f>
        <v>-7.2923200000000007E-2</v>
      </c>
      <c r="S178" s="154">
        <v>0</v>
      </c>
      <c r="T178" s="155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252</v>
      </c>
      <c r="AT178" s="156" t="s">
        <v>328</v>
      </c>
      <c r="AU178" s="156" t="s">
        <v>79</v>
      </c>
      <c r="AY178" s="17" t="s">
        <v>208</v>
      </c>
      <c r="BE178" s="157">
        <f>IF(N178="základní",J178,0)</f>
        <v>-4959.8500000000004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77</v>
      </c>
      <c r="BK178" s="157">
        <f>ROUND(I178*H178,2)</f>
        <v>-4959.8500000000004</v>
      </c>
      <c r="BL178" s="17" t="s">
        <v>216</v>
      </c>
      <c r="BM178" s="156" t="s">
        <v>1675</v>
      </c>
    </row>
    <row r="179" spans="1:65" s="13" customFormat="1">
      <c r="B179" s="158"/>
      <c r="D179" s="159" t="s">
        <v>218</v>
      </c>
      <c r="E179" s="160" t="s">
        <v>1</v>
      </c>
      <c r="F179" s="161" t="s">
        <v>1676</v>
      </c>
      <c r="H179" s="162">
        <v>-26.81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77</v>
      </c>
      <c r="AY179" s="160" t="s">
        <v>208</v>
      </c>
    </row>
    <row r="180" spans="1:65" s="2" customFormat="1" ht="16.5" customHeight="1">
      <c r="A180" s="29"/>
      <c r="B180" s="145"/>
      <c r="C180" s="146" t="s">
        <v>290</v>
      </c>
      <c r="D180" s="146" t="s">
        <v>211</v>
      </c>
      <c r="E180" s="147" t="s">
        <v>1677</v>
      </c>
      <c r="F180" s="148" t="s">
        <v>1678</v>
      </c>
      <c r="G180" s="149" t="s">
        <v>287</v>
      </c>
      <c r="H180" s="150">
        <v>-10.6</v>
      </c>
      <c r="I180" s="151">
        <v>200</v>
      </c>
      <c r="J180" s="151">
        <f>ROUND(I180*H180,2)</f>
        <v>-2120</v>
      </c>
      <c r="K180" s="148" t="s">
        <v>215</v>
      </c>
      <c r="L180" s="30"/>
      <c r="M180" s="152" t="s">
        <v>1</v>
      </c>
      <c r="N180" s="153" t="s">
        <v>35</v>
      </c>
      <c r="O180" s="154">
        <v>0</v>
      </c>
      <c r="P180" s="154">
        <f>O180*H180</f>
        <v>0</v>
      </c>
      <c r="Q180" s="154">
        <v>3.3899999999999998E-3</v>
      </c>
      <c r="R180" s="154">
        <f>Q180*H180</f>
        <v>-3.5933999999999994E-2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216</v>
      </c>
      <c r="AT180" s="156" t="s">
        <v>211</v>
      </c>
      <c r="AU180" s="156" t="s">
        <v>79</v>
      </c>
      <c r="AY180" s="17" t="s">
        <v>208</v>
      </c>
      <c r="BE180" s="157">
        <f>IF(N180="základní",J180,0)</f>
        <v>-2120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77</v>
      </c>
      <c r="BK180" s="157">
        <f>ROUND(I180*H180,2)</f>
        <v>-2120</v>
      </c>
      <c r="BL180" s="17" t="s">
        <v>216</v>
      </c>
      <c r="BM180" s="156" t="s">
        <v>1679</v>
      </c>
    </row>
    <row r="181" spans="1:65" s="13" customFormat="1">
      <c r="B181" s="158"/>
      <c r="D181" s="159" t="s">
        <v>218</v>
      </c>
      <c r="E181" s="160" t="s">
        <v>1</v>
      </c>
      <c r="F181" s="161" t="s">
        <v>1680</v>
      </c>
      <c r="H181" s="162">
        <v>-5.3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70</v>
      </c>
      <c r="AY181" s="160" t="s">
        <v>208</v>
      </c>
    </row>
    <row r="182" spans="1:65" s="13" customFormat="1">
      <c r="B182" s="158"/>
      <c r="D182" s="159" t="s">
        <v>218</v>
      </c>
      <c r="E182" s="160" t="s">
        <v>1</v>
      </c>
      <c r="F182" s="161" t="s">
        <v>1681</v>
      </c>
      <c r="H182" s="162">
        <v>-5.3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218</v>
      </c>
      <c r="AU182" s="160" t="s">
        <v>79</v>
      </c>
      <c r="AV182" s="13" t="s">
        <v>79</v>
      </c>
      <c r="AW182" s="13" t="s">
        <v>27</v>
      </c>
      <c r="AX182" s="13" t="s">
        <v>70</v>
      </c>
      <c r="AY182" s="160" t="s">
        <v>208</v>
      </c>
    </row>
    <row r="183" spans="1:65" s="14" customFormat="1">
      <c r="B183" s="166"/>
      <c r="D183" s="159" t="s">
        <v>218</v>
      </c>
      <c r="E183" s="167" t="s">
        <v>1</v>
      </c>
      <c r="F183" s="168" t="s">
        <v>283</v>
      </c>
      <c r="H183" s="169">
        <v>-10.6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218</v>
      </c>
      <c r="AU183" s="167" t="s">
        <v>79</v>
      </c>
      <c r="AV183" s="14" t="s">
        <v>216</v>
      </c>
      <c r="AW183" s="14" t="s">
        <v>27</v>
      </c>
      <c r="AX183" s="14" t="s">
        <v>77</v>
      </c>
      <c r="AY183" s="167" t="s">
        <v>208</v>
      </c>
    </row>
    <row r="184" spans="1:65" s="2" customFormat="1" ht="16.5" customHeight="1">
      <c r="A184" s="29"/>
      <c r="B184" s="145"/>
      <c r="C184" s="176" t="s">
        <v>8</v>
      </c>
      <c r="D184" s="176" t="s">
        <v>328</v>
      </c>
      <c r="E184" s="177" t="s">
        <v>1682</v>
      </c>
      <c r="F184" s="178" t="s">
        <v>1683</v>
      </c>
      <c r="G184" s="179" t="s">
        <v>214</v>
      </c>
      <c r="H184" s="180">
        <v>-4.7699999999999996</v>
      </c>
      <c r="I184" s="181">
        <v>198</v>
      </c>
      <c r="J184" s="181">
        <f>ROUND(I184*H184,2)</f>
        <v>-944.46</v>
      </c>
      <c r="K184" s="178" t="s">
        <v>215</v>
      </c>
      <c r="L184" s="182"/>
      <c r="M184" s="183" t="s">
        <v>1</v>
      </c>
      <c r="N184" s="184" t="s">
        <v>35</v>
      </c>
      <c r="O184" s="154">
        <v>0</v>
      </c>
      <c r="P184" s="154">
        <f>O184*H184</f>
        <v>0</v>
      </c>
      <c r="Q184" s="154">
        <v>1.1999999999999999E-3</v>
      </c>
      <c r="R184" s="154">
        <f>Q184*H184</f>
        <v>-5.7239999999999991E-3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252</v>
      </c>
      <c r="AT184" s="156" t="s">
        <v>328</v>
      </c>
      <c r="AU184" s="156" t="s">
        <v>79</v>
      </c>
      <c r="AY184" s="17" t="s">
        <v>208</v>
      </c>
      <c r="BE184" s="157">
        <f>IF(N184="základní",J184,0)</f>
        <v>-944.46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77</v>
      </c>
      <c r="BK184" s="157">
        <f>ROUND(I184*H184,2)</f>
        <v>-944.46</v>
      </c>
      <c r="BL184" s="17" t="s">
        <v>216</v>
      </c>
      <c r="BM184" s="156" t="s">
        <v>1684</v>
      </c>
    </row>
    <row r="185" spans="1:65" s="13" customFormat="1">
      <c r="B185" s="158"/>
      <c r="D185" s="159" t="s">
        <v>218</v>
      </c>
      <c r="E185" s="160" t="s">
        <v>1</v>
      </c>
      <c r="F185" s="161" t="s">
        <v>1685</v>
      </c>
      <c r="H185" s="162">
        <v>-4.7699999999999996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218</v>
      </c>
      <c r="AU185" s="160" t="s">
        <v>79</v>
      </c>
      <c r="AV185" s="13" t="s">
        <v>79</v>
      </c>
      <c r="AW185" s="13" t="s">
        <v>27</v>
      </c>
      <c r="AX185" s="13" t="s">
        <v>77</v>
      </c>
      <c r="AY185" s="160" t="s">
        <v>208</v>
      </c>
    </row>
    <row r="186" spans="1:65" s="2" customFormat="1" ht="16.5" customHeight="1">
      <c r="A186" s="29"/>
      <c r="B186" s="145"/>
      <c r="C186" s="146" t="s">
        <v>278</v>
      </c>
      <c r="D186" s="146" t="s">
        <v>211</v>
      </c>
      <c r="E186" s="147" t="s">
        <v>1686</v>
      </c>
      <c r="F186" s="148" t="s">
        <v>1687</v>
      </c>
      <c r="G186" s="149" t="s">
        <v>214</v>
      </c>
      <c r="H186" s="150">
        <v>-67.908000000000001</v>
      </c>
      <c r="I186" s="151">
        <v>560</v>
      </c>
      <c r="J186" s="151">
        <f>ROUND(I186*H186,2)</f>
        <v>-38028.480000000003</v>
      </c>
      <c r="K186" s="148" t="s">
        <v>215</v>
      </c>
      <c r="L186" s="30"/>
      <c r="M186" s="152" t="s">
        <v>1</v>
      </c>
      <c r="N186" s="153" t="s">
        <v>35</v>
      </c>
      <c r="O186" s="154">
        <v>0</v>
      </c>
      <c r="P186" s="154">
        <f>O186*H186</f>
        <v>0</v>
      </c>
      <c r="Q186" s="154">
        <v>6.28E-3</v>
      </c>
      <c r="R186" s="154">
        <f>Q186*H186</f>
        <v>-0.42646223999999999</v>
      </c>
      <c r="S186" s="154">
        <v>0</v>
      </c>
      <c r="T186" s="15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216</v>
      </c>
      <c r="AT186" s="156" t="s">
        <v>211</v>
      </c>
      <c r="AU186" s="156" t="s">
        <v>79</v>
      </c>
      <c r="AY186" s="17" t="s">
        <v>208</v>
      </c>
      <c r="BE186" s="157">
        <f>IF(N186="základní",J186,0)</f>
        <v>-38028.480000000003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77</v>
      </c>
      <c r="BK186" s="157">
        <f>ROUND(I186*H186,2)</f>
        <v>-38028.480000000003</v>
      </c>
      <c r="BL186" s="17" t="s">
        <v>216</v>
      </c>
      <c r="BM186" s="156" t="s">
        <v>1688</v>
      </c>
    </row>
    <row r="187" spans="1:65" s="13" customFormat="1">
      <c r="B187" s="158"/>
      <c r="D187" s="159" t="s">
        <v>218</v>
      </c>
      <c r="E187" s="160" t="s">
        <v>1</v>
      </c>
      <c r="F187" s="161" t="s">
        <v>1689</v>
      </c>
      <c r="H187" s="162">
        <v>66.396000000000001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218</v>
      </c>
      <c r="AU187" s="160" t="s">
        <v>79</v>
      </c>
      <c r="AV187" s="13" t="s">
        <v>79</v>
      </c>
      <c r="AW187" s="13" t="s">
        <v>27</v>
      </c>
      <c r="AX187" s="13" t="s">
        <v>70</v>
      </c>
      <c r="AY187" s="160" t="s">
        <v>208</v>
      </c>
    </row>
    <row r="188" spans="1:65" s="13" customFormat="1">
      <c r="B188" s="158"/>
      <c r="D188" s="159" t="s">
        <v>218</v>
      </c>
      <c r="E188" s="160" t="s">
        <v>1</v>
      </c>
      <c r="F188" s="161" t="s">
        <v>1690</v>
      </c>
      <c r="H188" s="162">
        <v>1.512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218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208</v>
      </c>
    </row>
    <row r="189" spans="1:65" s="14" customFormat="1">
      <c r="B189" s="166"/>
      <c r="D189" s="159" t="s">
        <v>218</v>
      </c>
      <c r="E189" s="167" t="s">
        <v>1</v>
      </c>
      <c r="F189" s="168" t="s">
        <v>1691</v>
      </c>
      <c r="H189" s="169">
        <v>67.908000000000001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218</v>
      </c>
      <c r="AU189" s="167" t="s">
        <v>79</v>
      </c>
      <c r="AV189" s="14" t="s">
        <v>216</v>
      </c>
      <c r="AW189" s="14" t="s">
        <v>27</v>
      </c>
      <c r="AX189" s="14" t="s">
        <v>77</v>
      </c>
      <c r="AY189" s="167" t="s">
        <v>208</v>
      </c>
    </row>
    <row r="190" spans="1:65" s="13" customFormat="1">
      <c r="B190" s="158"/>
      <c r="D190" s="159" t="s">
        <v>218</v>
      </c>
      <c r="F190" s="161" t="s">
        <v>1692</v>
      </c>
      <c r="H190" s="162">
        <v>-67.908000000000001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218</v>
      </c>
      <c r="AU190" s="160" t="s">
        <v>79</v>
      </c>
      <c r="AV190" s="13" t="s">
        <v>79</v>
      </c>
      <c r="AW190" s="13" t="s">
        <v>3</v>
      </c>
      <c r="AX190" s="13" t="s">
        <v>77</v>
      </c>
      <c r="AY190" s="160" t="s">
        <v>208</v>
      </c>
    </row>
    <row r="191" spans="1:65" s="2" customFormat="1" ht="16.5" customHeight="1">
      <c r="A191" s="29"/>
      <c r="B191" s="145"/>
      <c r="C191" s="146" t="s">
        <v>302</v>
      </c>
      <c r="D191" s="146" t="s">
        <v>211</v>
      </c>
      <c r="E191" s="147" t="s">
        <v>1693</v>
      </c>
      <c r="F191" s="148" t="s">
        <v>1694</v>
      </c>
      <c r="G191" s="149" t="s">
        <v>214</v>
      </c>
      <c r="H191" s="150">
        <v>-77.034999999999997</v>
      </c>
      <c r="I191" s="151">
        <v>242</v>
      </c>
      <c r="J191" s="151">
        <f>ROUND(I191*H191,2)</f>
        <v>-18642.47</v>
      </c>
      <c r="K191" s="148" t="s">
        <v>215</v>
      </c>
      <c r="L191" s="30"/>
      <c r="M191" s="152" t="s">
        <v>1</v>
      </c>
      <c r="N191" s="153" t="s">
        <v>35</v>
      </c>
      <c r="O191" s="154">
        <v>0</v>
      </c>
      <c r="P191" s="154">
        <f>O191*H191</f>
        <v>0</v>
      </c>
      <c r="Q191" s="154">
        <v>2.6800000000000001E-3</v>
      </c>
      <c r="R191" s="154">
        <f>Q191*H191</f>
        <v>-0.20645379999999999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216</v>
      </c>
      <c r="AT191" s="156" t="s">
        <v>211</v>
      </c>
      <c r="AU191" s="156" t="s">
        <v>79</v>
      </c>
      <c r="AY191" s="17" t="s">
        <v>208</v>
      </c>
      <c r="BE191" s="157">
        <f>IF(N191="základní",J191,0)</f>
        <v>-18642.47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77</v>
      </c>
      <c r="BK191" s="157">
        <f>ROUND(I191*H191,2)</f>
        <v>-18642.47</v>
      </c>
      <c r="BL191" s="17" t="s">
        <v>216</v>
      </c>
      <c r="BM191" s="156" t="s">
        <v>1695</v>
      </c>
    </row>
    <row r="192" spans="1:65" s="13" customFormat="1">
      <c r="B192" s="158"/>
      <c r="D192" s="159" t="s">
        <v>218</v>
      </c>
      <c r="E192" s="160" t="s">
        <v>1</v>
      </c>
      <c r="F192" s="161" t="s">
        <v>1663</v>
      </c>
      <c r="H192" s="162">
        <v>89.7</v>
      </c>
      <c r="L192" s="158"/>
      <c r="M192" s="163"/>
      <c r="N192" s="164"/>
      <c r="O192" s="164"/>
      <c r="P192" s="164"/>
      <c r="Q192" s="164"/>
      <c r="R192" s="164"/>
      <c r="S192" s="164"/>
      <c r="T192" s="165"/>
      <c r="AT192" s="160" t="s">
        <v>218</v>
      </c>
      <c r="AU192" s="160" t="s">
        <v>79</v>
      </c>
      <c r="AV192" s="13" t="s">
        <v>79</v>
      </c>
      <c r="AW192" s="13" t="s">
        <v>27</v>
      </c>
      <c r="AX192" s="13" t="s">
        <v>70</v>
      </c>
      <c r="AY192" s="160" t="s">
        <v>208</v>
      </c>
    </row>
    <row r="193" spans="1:65" s="13" customFormat="1">
      <c r="B193" s="158"/>
      <c r="D193" s="159" t="s">
        <v>218</v>
      </c>
      <c r="E193" s="160" t="s">
        <v>1</v>
      </c>
      <c r="F193" s="161" t="s">
        <v>1696</v>
      </c>
      <c r="H193" s="162">
        <v>5.8479999999999999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218</v>
      </c>
      <c r="AU193" s="160" t="s">
        <v>79</v>
      </c>
      <c r="AV193" s="13" t="s">
        <v>79</v>
      </c>
      <c r="AW193" s="13" t="s">
        <v>27</v>
      </c>
      <c r="AX193" s="13" t="s">
        <v>70</v>
      </c>
      <c r="AY193" s="160" t="s">
        <v>208</v>
      </c>
    </row>
    <row r="194" spans="1:65" s="13" customFormat="1">
      <c r="B194" s="158"/>
      <c r="D194" s="159" t="s">
        <v>218</v>
      </c>
      <c r="E194" s="160" t="s">
        <v>1</v>
      </c>
      <c r="F194" s="161" t="s">
        <v>1664</v>
      </c>
      <c r="H194" s="162">
        <v>-18.513000000000002</v>
      </c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218</v>
      </c>
      <c r="AU194" s="160" t="s">
        <v>79</v>
      </c>
      <c r="AV194" s="13" t="s">
        <v>79</v>
      </c>
      <c r="AW194" s="13" t="s">
        <v>27</v>
      </c>
      <c r="AX194" s="13" t="s">
        <v>70</v>
      </c>
      <c r="AY194" s="160" t="s">
        <v>208</v>
      </c>
    </row>
    <row r="195" spans="1:65" s="15" customFormat="1">
      <c r="B195" s="185"/>
      <c r="D195" s="159" t="s">
        <v>218</v>
      </c>
      <c r="E195" s="186" t="s">
        <v>1</v>
      </c>
      <c r="F195" s="187" t="s">
        <v>1665</v>
      </c>
      <c r="H195" s="188">
        <v>77.034999999999997</v>
      </c>
      <c r="L195" s="185"/>
      <c r="M195" s="189"/>
      <c r="N195" s="190"/>
      <c r="O195" s="190"/>
      <c r="P195" s="190"/>
      <c r="Q195" s="190"/>
      <c r="R195" s="190"/>
      <c r="S195" s="190"/>
      <c r="T195" s="191"/>
      <c r="AT195" s="186" t="s">
        <v>218</v>
      </c>
      <c r="AU195" s="186" t="s">
        <v>79</v>
      </c>
      <c r="AV195" s="15" t="s">
        <v>226</v>
      </c>
      <c r="AW195" s="15" t="s">
        <v>27</v>
      </c>
      <c r="AX195" s="15" t="s">
        <v>77</v>
      </c>
      <c r="AY195" s="186" t="s">
        <v>208</v>
      </c>
    </row>
    <row r="196" spans="1:65" s="13" customFormat="1">
      <c r="B196" s="158"/>
      <c r="D196" s="159" t="s">
        <v>218</v>
      </c>
      <c r="F196" s="161" t="s">
        <v>1697</v>
      </c>
      <c r="H196" s="162">
        <v>-77.034999999999997</v>
      </c>
      <c r="L196" s="158"/>
      <c r="M196" s="163"/>
      <c r="N196" s="164"/>
      <c r="O196" s="164"/>
      <c r="P196" s="164"/>
      <c r="Q196" s="164"/>
      <c r="R196" s="164"/>
      <c r="S196" s="164"/>
      <c r="T196" s="165"/>
      <c r="AT196" s="160" t="s">
        <v>218</v>
      </c>
      <c r="AU196" s="160" t="s">
        <v>79</v>
      </c>
      <c r="AV196" s="13" t="s">
        <v>79</v>
      </c>
      <c r="AW196" s="13" t="s">
        <v>3</v>
      </c>
      <c r="AX196" s="13" t="s">
        <v>77</v>
      </c>
      <c r="AY196" s="160" t="s">
        <v>208</v>
      </c>
    </row>
    <row r="197" spans="1:65" s="2" customFormat="1" ht="16.5" customHeight="1">
      <c r="A197" s="29"/>
      <c r="B197" s="145"/>
      <c r="C197" s="146" t="s">
        <v>307</v>
      </c>
      <c r="D197" s="146" t="s">
        <v>211</v>
      </c>
      <c r="E197" s="147" t="s">
        <v>1698</v>
      </c>
      <c r="F197" s="148" t="s">
        <v>1699</v>
      </c>
      <c r="G197" s="149" t="s">
        <v>214</v>
      </c>
      <c r="H197" s="150">
        <v>-6.4180000000000001</v>
      </c>
      <c r="I197" s="151">
        <v>360</v>
      </c>
      <c r="J197" s="151">
        <f>ROUND(I197*H197,2)</f>
        <v>-2310.48</v>
      </c>
      <c r="K197" s="148" t="s">
        <v>215</v>
      </c>
      <c r="L197" s="30"/>
      <c r="M197" s="152" t="s">
        <v>1</v>
      </c>
      <c r="N197" s="153" t="s">
        <v>35</v>
      </c>
      <c r="O197" s="154">
        <v>0</v>
      </c>
      <c r="P197" s="154">
        <f>O197*H197</f>
        <v>0</v>
      </c>
      <c r="Q197" s="154">
        <v>4.7800000000000004E-3</v>
      </c>
      <c r="R197" s="154">
        <f>Q197*H197</f>
        <v>-3.0678040000000004E-2</v>
      </c>
      <c r="S197" s="154">
        <v>0</v>
      </c>
      <c r="T197" s="15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216</v>
      </c>
      <c r="AT197" s="156" t="s">
        <v>211</v>
      </c>
      <c r="AU197" s="156" t="s">
        <v>79</v>
      </c>
      <c r="AY197" s="17" t="s">
        <v>208</v>
      </c>
      <c r="BE197" s="157">
        <f>IF(N197="základní",J197,0)</f>
        <v>-2310.48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7" t="s">
        <v>77</v>
      </c>
      <c r="BK197" s="157">
        <f>ROUND(I197*H197,2)</f>
        <v>-2310.48</v>
      </c>
      <c r="BL197" s="17" t="s">
        <v>216</v>
      </c>
      <c r="BM197" s="156" t="s">
        <v>1700</v>
      </c>
    </row>
    <row r="198" spans="1:65" s="13" customFormat="1">
      <c r="B198" s="158"/>
      <c r="D198" s="159" t="s">
        <v>218</v>
      </c>
      <c r="E198" s="160" t="s">
        <v>1</v>
      </c>
      <c r="F198" s="161" t="s">
        <v>1701</v>
      </c>
      <c r="H198" s="162">
        <v>-366.584</v>
      </c>
      <c r="L198" s="158"/>
      <c r="M198" s="163"/>
      <c r="N198" s="164"/>
      <c r="O198" s="164"/>
      <c r="P198" s="164"/>
      <c r="Q198" s="164"/>
      <c r="R198" s="164"/>
      <c r="S198" s="164"/>
      <c r="T198" s="165"/>
      <c r="AT198" s="160" t="s">
        <v>218</v>
      </c>
      <c r="AU198" s="160" t="s">
        <v>79</v>
      </c>
      <c r="AV198" s="13" t="s">
        <v>79</v>
      </c>
      <c r="AW198" s="13" t="s">
        <v>27</v>
      </c>
      <c r="AX198" s="13" t="s">
        <v>70</v>
      </c>
      <c r="AY198" s="160" t="s">
        <v>208</v>
      </c>
    </row>
    <row r="199" spans="1:65" s="13" customFormat="1">
      <c r="B199" s="158"/>
      <c r="D199" s="159" t="s">
        <v>218</v>
      </c>
      <c r="E199" s="160" t="s">
        <v>1</v>
      </c>
      <c r="F199" s="161" t="s">
        <v>1702</v>
      </c>
      <c r="H199" s="162">
        <v>50.436999999999998</v>
      </c>
      <c r="L199" s="158"/>
      <c r="M199" s="163"/>
      <c r="N199" s="164"/>
      <c r="O199" s="164"/>
      <c r="P199" s="164"/>
      <c r="Q199" s="164"/>
      <c r="R199" s="164"/>
      <c r="S199" s="164"/>
      <c r="T199" s="165"/>
      <c r="AT199" s="160" t="s">
        <v>218</v>
      </c>
      <c r="AU199" s="160" t="s">
        <v>79</v>
      </c>
      <c r="AV199" s="13" t="s">
        <v>79</v>
      </c>
      <c r="AW199" s="13" t="s">
        <v>27</v>
      </c>
      <c r="AX199" s="13" t="s">
        <v>70</v>
      </c>
      <c r="AY199" s="160" t="s">
        <v>208</v>
      </c>
    </row>
    <row r="200" spans="1:65" s="13" customFormat="1">
      <c r="B200" s="158"/>
      <c r="D200" s="159" t="s">
        <v>218</v>
      </c>
      <c r="E200" s="160" t="s">
        <v>1</v>
      </c>
      <c r="F200" s="161" t="s">
        <v>1703</v>
      </c>
      <c r="H200" s="162">
        <v>77.581000000000003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218</v>
      </c>
      <c r="AU200" s="160" t="s">
        <v>79</v>
      </c>
      <c r="AV200" s="13" t="s">
        <v>79</v>
      </c>
      <c r="AW200" s="13" t="s">
        <v>27</v>
      </c>
      <c r="AX200" s="13" t="s">
        <v>70</v>
      </c>
      <c r="AY200" s="160" t="s">
        <v>208</v>
      </c>
    </row>
    <row r="201" spans="1:65" s="13" customFormat="1">
      <c r="B201" s="158"/>
      <c r="D201" s="159" t="s">
        <v>218</v>
      </c>
      <c r="E201" s="160" t="s">
        <v>1</v>
      </c>
      <c r="F201" s="161" t="s">
        <v>1704</v>
      </c>
      <c r="H201" s="162">
        <v>113.58499999999999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218</v>
      </c>
      <c r="AU201" s="160" t="s">
        <v>79</v>
      </c>
      <c r="AV201" s="13" t="s">
        <v>79</v>
      </c>
      <c r="AW201" s="13" t="s">
        <v>27</v>
      </c>
      <c r="AX201" s="13" t="s">
        <v>70</v>
      </c>
      <c r="AY201" s="160" t="s">
        <v>208</v>
      </c>
    </row>
    <row r="202" spans="1:65" s="13" customFormat="1" ht="22.5">
      <c r="B202" s="158"/>
      <c r="D202" s="159" t="s">
        <v>218</v>
      </c>
      <c r="E202" s="160" t="s">
        <v>1</v>
      </c>
      <c r="F202" s="161" t="s">
        <v>1705</v>
      </c>
      <c r="H202" s="162">
        <v>92.245999999999995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218</v>
      </c>
      <c r="AU202" s="160" t="s">
        <v>79</v>
      </c>
      <c r="AV202" s="13" t="s">
        <v>79</v>
      </c>
      <c r="AW202" s="13" t="s">
        <v>27</v>
      </c>
      <c r="AX202" s="13" t="s">
        <v>70</v>
      </c>
      <c r="AY202" s="160" t="s">
        <v>208</v>
      </c>
    </row>
    <row r="203" spans="1:65" s="15" customFormat="1">
      <c r="B203" s="185"/>
      <c r="D203" s="159" t="s">
        <v>218</v>
      </c>
      <c r="E203" s="186" t="s">
        <v>1</v>
      </c>
      <c r="F203" s="187" t="s">
        <v>1706</v>
      </c>
      <c r="H203" s="188">
        <v>-32.734999999999985</v>
      </c>
      <c r="L203" s="185"/>
      <c r="M203" s="189"/>
      <c r="N203" s="190"/>
      <c r="O203" s="190"/>
      <c r="P203" s="190"/>
      <c r="Q203" s="190"/>
      <c r="R203" s="190"/>
      <c r="S203" s="190"/>
      <c r="T203" s="191"/>
      <c r="AT203" s="186" t="s">
        <v>218</v>
      </c>
      <c r="AU203" s="186" t="s">
        <v>79</v>
      </c>
      <c r="AV203" s="15" t="s">
        <v>226</v>
      </c>
      <c r="AW203" s="15" t="s">
        <v>27</v>
      </c>
      <c r="AX203" s="15" t="s">
        <v>70</v>
      </c>
      <c r="AY203" s="186" t="s">
        <v>208</v>
      </c>
    </row>
    <row r="204" spans="1:65" s="13" customFormat="1">
      <c r="B204" s="158"/>
      <c r="D204" s="159" t="s">
        <v>218</v>
      </c>
      <c r="E204" s="160" t="s">
        <v>1</v>
      </c>
      <c r="F204" s="161" t="s">
        <v>1707</v>
      </c>
      <c r="H204" s="162">
        <v>-22.055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218</v>
      </c>
      <c r="AU204" s="160" t="s">
        <v>79</v>
      </c>
      <c r="AV204" s="13" t="s">
        <v>79</v>
      </c>
      <c r="AW204" s="13" t="s">
        <v>27</v>
      </c>
      <c r="AX204" s="13" t="s">
        <v>70</v>
      </c>
      <c r="AY204" s="160" t="s">
        <v>208</v>
      </c>
    </row>
    <row r="205" spans="1:65" s="15" customFormat="1">
      <c r="B205" s="185"/>
      <c r="D205" s="159" t="s">
        <v>218</v>
      </c>
      <c r="E205" s="186" t="s">
        <v>1</v>
      </c>
      <c r="F205" s="187" t="s">
        <v>1708</v>
      </c>
      <c r="H205" s="188">
        <v>-22.055</v>
      </c>
      <c r="L205" s="185"/>
      <c r="M205" s="189"/>
      <c r="N205" s="190"/>
      <c r="O205" s="190"/>
      <c r="P205" s="190"/>
      <c r="Q205" s="190"/>
      <c r="R205" s="190"/>
      <c r="S205" s="190"/>
      <c r="T205" s="191"/>
      <c r="AT205" s="186" t="s">
        <v>218</v>
      </c>
      <c r="AU205" s="186" t="s">
        <v>79</v>
      </c>
      <c r="AV205" s="15" t="s">
        <v>226</v>
      </c>
      <c r="AW205" s="15" t="s">
        <v>27</v>
      </c>
      <c r="AX205" s="15" t="s">
        <v>70</v>
      </c>
      <c r="AY205" s="186" t="s">
        <v>208</v>
      </c>
    </row>
    <row r="206" spans="1:65" s="13" customFormat="1">
      <c r="B206" s="158"/>
      <c r="D206" s="159" t="s">
        <v>218</v>
      </c>
      <c r="E206" s="160" t="s">
        <v>1</v>
      </c>
      <c r="F206" s="161" t="s">
        <v>1709</v>
      </c>
      <c r="H206" s="162">
        <v>-12.058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218</v>
      </c>
      <c r="AU206" s="160" t="s">
        <v>79</v>
      </c>
      <c r="AV206" s="13" t="s">
        <v>79</v>
      </c>
      <c r="AW206" s="13" t="s">
        <v>27</v>
      </c>
      <c r="AX206" s="13" t="s">
        <v>70</v>
      </c>
      <c r="AY206" s="160" t="s">
        <v>208</v>
      </c>
    </row>
    <row r="207" spans="1:65" s="15" customFormat="1">
      <c r="B207" s="185"/>
      <c r="D207" s="159" t="s">
        <v>218</v>
      </c>
      <c r="E207" s="186" t="s">
        <v>1</v>
      </c>
      <c r="F207" s="187" t="s">
        <v>1710</v>
      </c>
      <c r="H207" s="188">
        <v>-12.058</v>
      </c>
      <c r="L207" s="185"/>
      <c r="M207" s="189"/>
      <c r="N207" s="190"/>
      <c r="O207" s="190"/>
      <c r="P207" s="190"/>
      <c r="Q207" s="190"/>
      <c r="R207" s="190"/>
      <c r="S207" s="190"/>
      <c r="T207" s="191"/>
      <c r="AT207" s="186" t="s">
        <v>218</v>
      </c>
      <c r="AU207" s="186" t="s">
        <v>79</v>
      </c>
      <c r="AV207" s="15" t="s">
        <v>226</v>
      </c>
      <c r="AW207" s="15" t="s">
        <v>27</v>
      </c>
      <c r="AX207" s="15" t="s">
        <v>70</v>
      </c>
      <c r="AY207" s="186" t="s">
        <v>208</v>
      </c>
    </row>
    <row r="208" spans="1:65" s="13" customFormat="1" ht="22.5">
      <c r="B208" s="158"/>
      <c r="D208" s="159" t="s">
        <v>218</v>
      </c>
      <c r="E208" s="160" t="s">
        <v>1</v>
      </c>
      <c r="F208" s="161" t="s">
        <v>1711</v>
      </c>
      <c r="H208" s="162">
        <v>60.43</v>
      </c>
      <c r="L208" s="158"/>
      <c r="M208" s="163"/>
      <c r="N208" s="164"/>
      <c r="O208" s="164"/>
      <c r="P208" s="164"/>
      <c r="Q208" s="164"/>
      <c r="R208" s="164"/>
      <c r="S208" s="164"/>
      <c r="T208" s="165"/>
      <c r="AT208" s="160" t="s">
        <v>218</v>
      </c>
      <c r="AU208" s="160" t="s">
        <v>79</v>
      </c>
      <c r="AV208" s="13" t="s">
        <v>79</v>
      </c>
      <c r="AW208" s="13" t="s">
        <v>27</v>
      </c>
      <c r="AX208" s="13" t="s">
        <v>70</v>
      </c>
      <c r="AY208" s="160" t="s">
        <v>208</v>
      </c>
    </row>
    <row r="209" spans="1:65" s="15" customFormat="1">
      <c r="B209" s="185"/>
      <c r="D209" s="159" t="s">
        <v>218</v>
      </c>
      <c r="E209" s="186" t="s">
        <v>1</v>
      </c>
      <c r="F209" s="187" t="s">
        <v>1712</v>
      </c>
      <c r="H209" s="188">
        <v>60.43</v>
      </c>
      <c r="L209" s="185"/>
      <c r="M209" s="189"/>
      <c r="N209" s="190"/>
      <c r="O209" s="190"/>
      <c r="P209" s="190"/>
      <c r="Q209" s="190"/>
      <c r="R209" s="190"/>
      <c r="S209" s="190"/>
      <c r="T209" s="191"/>
      <c r="AT209" s="186" t="s">
        <v>218</v>
      </c>
      <c r="AU209" s="186" t="s">
        <v>79</v>
      </c>
      <c r="AV209" s="15" t="s">
        <v>226</v>
      </c>
      <c r="AW209" s="15" t="s">
        <v>27</v>
      </c>
      <c r="AX209" s="15" t="s">
        <v>70</v>
      </c>
      <c r="AY209" s="186" t="s">
        <v>208</v>
      </c>
    </row>
    <row r="210" spans="1:65" s="14" customFormat="1">
      <c r="B210" s="166"/>
      <c r="D210" s="159" t="s">
        <v>218</v>
      </c>
      <c r="E210" s="167" t="s">
        <v>1</v>
      </c>
      <c r="F210" s="168" t="s">
        <v>1713</v>
      </c>
      <c r="H210" s="169">
        <v>-6.4179999999999851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218</v>
      </c>
      <c r="AU210" s="167" t="s">
        <v>79</v>
      </c>
      <c r="AV210" s="14" t="s">
        <v>216</v>
      </c>
      <c r="AW210" s="14" t="s">
        <v>27</v>
      </c>
      <c r="AX210" s="14" t="s">
        <v>77</v>
      </c>
      <c r="AY210" s="167" t="s">
        <v>208</v>
      </c>
    </row>
    <row r="211" spans="1:65" s="12" customFormat="1" ht="22.9" customHeight="1">
      <c r="B211" s="133"/>
      <c r="D211" s="134" t="s">
        <v>69</v>
      </c>
      <c r="E211" s="143" t="s">
        <v>265</v>
      </c>
      <c r="F211" s="143" t="s">
        <v>266</v>
      </c>
      <c r="J211" s="144">
        <f>BK211</f>
        <v>-792</v>
      </c>
      <c r="L211" s="133"/>
      <c r="M211" s="137"/>
      <c r="N211" s="138"/>
      <c r="O211" s="138"/>
      <c r="P211" s="139">
        <f>P212</f>
        <v>0</v>
      </c>
      <c r="Q211" s="138"/>
      <c r="R211" s="139">
        <f>R212</f>
        <v>0</v>
      </c>
      <c r="S211" s="138"/>
      <c r="T211" s="140">
        <f>T212</f>
        <v>0</v>
      </c>
      <c r="AR211" s="134" t="s">
        <v>77</v>
      </c>
      <c r="AT211" s="141" t="s">
        <v>69</v>
      </c>
      <c r="AU211" s="141" t="s">
        <v>77</v>
      </c>
      <c r="AY211" s="134" t="s">
        <v>208</v>
      </c>
      <c r="BK211" s="142">
        <f>BK212</f>
        <v>-792</v>
      </c>
    </row>
    <row r="212" spans="1:65" s="2" customFormat="1" ht="16.5" customHeight="1">
      <c r="A212" s="29"/>
      <c r="B212" s="145"/>
      <c r="C212" s="146" t="s">
        <v>311</v>
      </c>
      <c r="D212" s="146" t="s">
        <v>211</v>
      </c>
      <c r="E212" s="147" t="s">
        <v>268</v>
      </c>
      <c r="F212" s="148" t="s">
        <v>269</v>
      </c>
      <c r="G212" s="149" t="s">
        <v>250</v>
      </c>
      <c r="H212" s="150">
        <v>-1.5840000000000001</v>
      </c>
      <c r="I212" s="151">
        <v>500</v>
      </c>
      <c r="J212" s="151">
        <f>ROUND(I212*H212,2)</f>
        <v>-792</v>
      </c>
      <c r="K212" s="148" t="s">
        <v>215</v>
      </c>
      <c r="L212" s="30"/>
      <c r="M212" s="192" t="s">
        <v>1</v>
      </c>
      <c r="N212" s="193" t="s">
        <v>35</v>
      </c>
      <c r="O212" s="194">
        <v>0</v>
      </c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6" t="s">
        <v>216</v>
      </c>
      <c r="AT212" s="156" t="s">
        <v>211</v>
      </c>
      <c r="AU212" s="156" t="s">
        <v>79</v>
      </c>
      <c r="AY212" s="17" t="s">
        <v>208</v>
      </c>
      <c r="BE212" s="157">
        <f>IF(N212="základní",J212,0)</f>
        <v>-792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7" t="s">
        <v>77</v>
      </c>
      <c r="BK212" s="157">
        <f>ROUND(I212*H212,2)</f>
        <v>-792</v>
      </c>
      <c r="BL212" s="17" t="s">
        <v>216</v>
      </c>
      <c r="BM212" s="156" t="s">
        <v>270</v>
      </c>
    </row>
    <row r="213" spans="1:65" s="2" customFormat="1" ht="6.95" customHeight="1">
      <c r="A213" s="29"/>
      <c r="B213" s="44"/>
      <c r="C213" s="45"/>
      <c r="D213" s="45"/>
      <c r="E213" s="45"/>
      <c r="F213" s="45"/>
      <c r="G213" s="45"/>
      <c r="H213" s="45"/>
      <c r="I213" s="45"/>
      <c r="J213" s="45"/>
      <c r="K213" s="45"/>
      <c r="L213" s="30"/>
      <c r="M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</row>
  </sheetData>
  <autoFilter ref="C122:K212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141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1600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1714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154085.84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ROUND((SUM(BE123:BE196)),  2)</f>
        <v>154085.84</v>
      </c>
      <c r="G35" s="29"/>
      <c r="H35" s="29"/>
      <c r="I35" s="103">
        <v>0.21</v>
      </c>
      <c r="J35" s="102">
        <f>ROUND(((SUM(BE123:BE196))*I35),  2)</f>
        <v>32358.03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ROUND((SUM(BF123:BF196)),  2)</f>
        <v>0</v>
      </c>
      <c r="G36" s="29"/>
      <c r="H36" s="29"/>
      <c r="I36" s="103">
        <v>0.15</v>
      </c>
      <c r="J36" s="102">
        <f>ROUND(((SUM(BF123:BF196))*I36),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ROUND((SUM(BG123:BG196)),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ROUND((SUM(BH123:BH196)),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ROUND((SUM(BI123:BI196)),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186443.87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1600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 xml:space="preserve">Vícepráce - Fasády 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154085.84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J124</f>
        <v>154085.84</v>
      </c>
      <c r="L99" s="115"/>
    </row>
    <row r="100" spans="1:47" s="10" customFormat="1" ht="19.899999999999999" customHeight="1">
      <c r="B100" s="119"/>
      <c r="D100" s="120" t="s">
        <v>1602</v>
      </c>
      <c r="E100" s="121"/>
      <c r="F100" s="121"/>
      <c r="G100" s="121"/>
      <c r="H100" s="121"/>
      <c r="I100" s="121"/>
      <c r="J100" s="122">
        <f>J125</f>
        <v>153069.84</v>
      </c>
      <c r="L100" s="119"/>
    </row>
    <row r="101" spans="1:47" s="10" customFormat="1" ht="19.899999999999999" customHeight="1">
      <c r="B101" s="119"/>
      <c r="D101" s="120" t="s">
        <v>189</v>
      </c>
      <c r="E101" s="121"/>
      <c r="F101" s="121"/>
      <c r="G101" s="121"/>
      <c r="H101" s="121"/>
      <c r="I101" s="121"/>
      <c r="J101" s="122">
        <f>J195</f>
        <v>1016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1600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 xml:space="preserve">Vícepráce - Fasády 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154085.84</v>
      </c>
      <c r="K123" s="29"/>
      <c r="L123" s="30"/>
      <c r="M123" s="62"/>
      <c r="N123" s="53"/>
      <c r="O123" s="63"/>
      <c r="P123" s="130">
        <f>P124</f>
        <v>187.61907000000002</v>
      </c>
      <c r="Q123" s="63"/>
      <c r="R123" s="130">
        <f>R124</f>
        <v>1.7432211599999998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154085.84</v>
      </c>
    </row>
    <row r="124" spans="1:65" s="12" customFormat="1" ht="25.9" customHeight="1">
      <c r="B124" s="133"/>
      <c r="D124" s="134" t="s">
        <v>69</v>
      </c>
      <c r="E124" s="135" t="s">
        <v>206</v>
      </c>
      <c r="F124" s="135" t="s">
        <v>207</v>
      </c>
      <c r="J124" s="136">
        <f>BK124</f>
        <v>154085.84</v>
      </c>
      <c r="L124" s="133"/>
      <c r="M124" s="137"/>
      <c r="N124" s="138"/>
      <c r="O124" s="138"/>
      <c r="P124" s="139">
        <f>P125+P195</f>
        <v>187.61907000000002</v>
      </c>
      <c r="Q124" s="138"/>
      <c r="R124" s="139">
        <f>R125+R195</f>
        <v>1.7432211599999998</v>
      </c>
      <c r="S124" s="138"/>
      <c r="T124" s="140">
        <f>T125+T195</f>
        <v>0</v>
      </c>
      <c r="AR124" s="134" t="s">
        <v>77</v>
      </c>
      <c r="AT124" s="141" t="s">
        <v>69</v>
      </c>
      <c r="AU124" s="141" t="s">
        <v>70</v>
      </c>
      <c r="AY124" s="134" t="s">
        <v>208</v>
      </c>
      <c r="BK124" s="142">
        <f>BK125+BK195</f>
        <v>154085.84</v>
      </c>
    </row>
    <row r="125" spans="1:65" s="12" customFormat="1" ht="22.9" customHeight="1">
      <c r="B125" s="133"/>
      <c r="D125" s="134" t="s">
        <v>69</v>
      </c>
      <c r="E125" s="143" t="s">
        <v>1603</v>
      </c>
      <c r="F125" s="143" t="s">
        <v>1604</v>
      </c>
      <c r="J125" s="144">
        <f>BK125</f>
        <v>153069.84</v>
      </c>
      <c r="L125" s="133"/>
      <c r="M125" s="137"/>
      <c r="N125" s="138"/>
      <c r="O125" s="138"/>
      <c r="P125" s="139">
        <f>SUM(P126:P194)</f>
        <v>187.61907000000002</v>
      </c>
      <c r="Q125" s="138"/>
      <c r="R125" s="139">
        <f>SUM(R126:R194)</f>
        <v>1.7432211599999998</v>
      </c>
      <c r="S125" s="138"/>
      <c r="T125" s="140">
        <f>SUM(T126:T194)</f>
        <v>0</v>
      </c>
      <c r="AR125" s="134" t="s">
        <v>77</v>
      </c>
      <c r="AT125" s="141" t="s">
        <v>69</v>
      </c>
      <c r="AU125" s="141" t="s">
        <v>77</v>
      </c>
      <c r="AY125" s="134" t="s">
        <v>208</v>
      </c>
      <c r="BK125" s="142">
        <f>SUM(BK126:BK194)</f>
        <v>153069.84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1715</v>
      </c>
      <c r="F126" s="148" t="s">
        <v>1716</v>
      </c>
      <c r="G126" s="149" t="s">
        <v>214</v>
      </c>
      <c r="H126" s="150">
        <v>9.0419999999999998</v>
      </c>
      <c r="I126" s="151">
        <v>209</v>
      </c>
      <c r="J126" s="151">
        <f>ROUND(I126*H126,2)</f>
        <v>1889.78</v>
      </c>
      <c r="K126" s="148" t="s">
        <v>331</v>
      </c>
      <c r="L126" s="30"/>
      <c r="M126" s="152" t="s">
        <v>1</v>
      </c>
      <c r="N126" s="153" t="s">
        <v>35</v>
      </c>
      <c r="O126" s="154">
        <v>0.28499999999999998</v>
      </c>
      <c r="P126" s="154">
        <f>O126*H126</f>
        <v>2.5769699999999998</v>
      </c>
      <c r="Q126" s="154">
        <v>1.6800000000000001E-3</v>
      </c>
      <c r="R126" s="154">
        <f>Q126*H126</f>
        <v>1.5190560000000001E-2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216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1889.78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1889.78</v>
      </c>
      <c r="BL126" s="17" t="s">
        <v>216</v>
      </c>
      <c r="BM126" s="156" t="s">
        <v>1717</v>
      </c>
    </row>
    <row r="127" spans="1:65" s="13" customFormat="1">
      <c r="B127" s="158"/>
      <c r="D127" s="159" t="s">
        <v>218</v>
      </c>
      <c r="E127" s="160" t="s">
        <v>1</v>
      </c>
      <c r="F127" s="161" t="s">
        <v>1718</v>
      </c>
      <c r="H127" s="162">
        <v>9.0419999999999998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77</v>
      </c>
      <c r="AY127" s="160" t="s">
        <v>208</v>
      </c>
    </row>
    <row r="128" spans="1:65" s="2" customFormat="1" ht="16.5" customHeight="1">
      <c r="A128" s="29"/>
      <c r="B128" s="145"/>
      <c r="C128" s="146" t="s">
        <v>79</v>
      </c>
      <c r="D128" s="146" t="s">
        <v>211</v>
      </c>
      <c r="E128" s="147" t="s">
        <v>1719</v>
      </c>
      <c r="F128" s="148" t="s">
        <v>1720</v>
      </c>
      <c r="G128" s="149" t="s">
        <v>214</v>
      </c>
      <c r="H128" s="150">
        <v>31.01</v>
      </c>
      <c r="I128" s="151">
        <v>191</v>
      </c>
      <c r="J128" s="151">
        <f>ROUND(I128*H128,2)</f>
        <v>5922.91</v>
      </c>
      <c r="K128" s="148" t="s">
        <v>331</v>
      </c>
      <c r="L128" s="30"/>
      <c r="M128" s="152" t="s">
        <v>1</v>
      </c>
      <c r="N128" s="153" t="s">
        <v>35</v>
      </c>
      <c r="O128" s="154">
        <v>0.33</v>
      </c>
      <c r="P128" s="154">
        <f>O128*H128</f>
        <v>10.233300000000002</v>
      </c>
      <c r="Q128" s="154">
        <v>4.3800000000000002E-3</v>
      </c>
      <c r="R128" s="154">
        <f>Q128*H128</f>
        <v>0.13582380000000002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216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5922.91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5922.91</v>
      </c>
      <c r="BL128" s="17" t="s">
        <v>216</v>
      </c>
      <c r="BM128" s="156" t="s">
        <v>1721</v>
      </c>
    </row>
    <row r="129" spans="1:65" s="13" customFormat="1">
      <c r="B129" s="158"/>
      <c r="D129" s="159" t="s">
        <v>218</v>
      </c>
      <c r="E129" s="160" t="s">
        <v>1</v>
      </c>
      <c r="F129" s="161" t="s">
        <v>1722</v>
      </c>
      <c r="H129" s="162">
        <v>16.302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65" s="13" customFormat="1">
      <c r="B130" s="158"/>
      <c r="D130" s="159" t="s">
        <v>218</v>
      </c>
      <c r="E130" s="160" t="s">
        <v>1</v>
      </c>
      <c r="F130" s="161" t="s">
        <v>1723</v>
      </c>
      <c r="H130" s="162">
        <v>14.708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1:65" s="14" customFormat="1">
      <c r="B131" s="166"/>
      <c r="D131" s="159" t="s">
        <v>218</v>
      </c>
      <c r="E131" s="167" t="s">
        <v>1</v>
      </c>
      <c r="F131" s="168" t="s">
        <v>283</v>
      </c>
      <c r="H131" s="169">
        <v>31.009999999999998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218</v>
      </c>
      <c r="AU131" s="167" t="s">
        <v>79</v>
      </c>
      <c r="AV131" s="14" t="s">
        <v>216</v>
      </c>
      <c r="AW131" s="14" t="s">
        <v>27</v>
      </c>
      <c r="AX131" s="14" t="s">
        <v>77</v>
      </c>
      <c r="AY131" s="167" t="s">
        <v>208</v>
      </c>
    </row>
    <row r="132" spans="1:65" s="2" customFormat="1" ht="16.5" customHeight="1">
      <c r="A132" s="29"/>
      <c r="B132" s="145"/>
      <c r="C132" s="176" t="s">
        <v>226</v>
      </c>
      <c r="D132" s="176" t="s">
        <v>328</v>
      </c>
      <c r="E132" s="177" t="s">
        <v>1724</v>
      </c>
      <c r="F132" s="178" t="s">
        <v>1725</v>
      </c>
      <c r="G132" s="179" t="s">
        <v>214</v>
      </c>
      <c r="H132" s="180">
        <v>4.0999999999999996</v>
      </c>
      <c r="I132" s="181">
        <v>484</v>
      </c>
      <c r="J132" s="181">
        <f>ROUND(I132*H132,2)</f>
        <v>1984.4</v>
      </c>
      <c r="K132" s="178" t="s">
        <v>331</v>
      </c>
      <c r="L132" s="182"/>
      <c r="M132" s="183" t="s">
        <v>1</v>
      </c>
      <c r="N132" s="184" t="s">
        <v>35</v>
      </c>
      <c r="O132" s="154">
        <v>0</v>
      </c>
      <c r="P132" s="154">
        <f>O132*H132</f>
        <v>0</v>
      </c>
      <c r="Q132" s="154">
        <v>1.5E-3</v>
      </c>
      <c r="R132" s="154">
        <f>Q132*H132</f>
        <v>6.1499999999999992E-3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252</v>
      </c>
      <c r="AT132" s="156" t="s">
        <v>328</v>
      </c>
      <c r="AU132" s="156" t="s">
        <v>79</v>
      </c>
      <c r="AY132" s="17" t="s">
        <v>208</v>
      </c>
      <c r="BE132" s="157">
        <f>IF(N132="základní",J132,0)</f>
        <v>1984.4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1984.4</v>
      </c>
      <c r="BL132" s="17" t="s">
        <v>216</v>
      </c>
      <c r="BM132" s="156" t="s">
        <v>1726</v>
      </c>
    </row>
    <row r="133" spans="1:65" s="13" customFormat="1">
      <c r="B133" s="158"/>
      <c r="D133" s="159" t="s">
        <v>218</v>
      </c>
      <c r="E133" s="160" t="s">
        <v>1</v>
      </c>
      <c r="F133" s="161" t="s">
        <v>1727</v>
      </c>
      <c r="H133" s="162">
        <v>4.0999999999999996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77</v>
      </c>
      <c r="AY133" s="160" t="s">
        <v>208</v>
      </c>
    </row>
    <row r="134" spans="1:65" s="2" customFormat="1" ht="21.75" customHeight="1">
      <c r="A134" s="29"/>
      <c r="B134" s="145"/>
      <c r="C134" s="146" t="s">
        <v>216</v>
      </c>
      <c r="D134" s="146" t="s">
        <v>211</v>
      </c>
      <c r="E134" s="147" t="s">
        <v>1728</v>
      </c>
      <c r="F134" s="148" t="s">
        <v>1729</v>
      </c>
      <c r="G134" s="149" t="s">
        <v>214</v>
      </c>
      <c r="H134" s="150">
        <v>30.25</v>
      </c>
      <c r="I134" s="151">
        <v>650</v>
      </c>
      <c r="J134" s="151">
        <f>ROUND(I134*H134,2)</f>
        <v>19662.5</v>
      </c>
      <c r="K134" s="148" t="s">
        <v>331</v>
      </c>
      <c r="L134" s="30"/>
      <c r="M134" s="152" t="s">
        <v>1</v>
      </c>
      <c r="N134" s="153" t="s">
        <v>35</v>
      </c>
      <c r="O134" s="154">
        <v>1.08</v>
      </c>
      <c r="P134" s="154">
        <f>O134*H134</f>
        <v>32.67</v>
      </c>
      <c r="Q134" s="154">
        <v>9.5999999999999992E-3</v>
      </c>
      <c r="R134" s="154">
        <f>Q134*H134</f>
        <v>0.29039999999999999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19662.5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19662.5</v>
      </c>
      <c r="BL134" s="17" t="s">
        <v>216</v>
      </c>
      <c r="BM134" s="156" t="s">
        <v>1730</v>
      </c>
    </row>
    <row r="135" spans="1:65" s="13" customFormat="1">
      <c r="B135" s="158"/>
      <c r="D135" s="159" t="s">
        <v>218</v>
      </c>
      <c r="E135" s="160" t="s">
        <v>1</v>
      </c>
      <c r="F135" s="161" t="s">
        <v>1731</v>
      </c>
      <c r="H135" s="162">
        <v>30.25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1:65" s="15" customFormat="1">
      <c r="B136" s="185"/>
      <c r="D136" s="159" t="s">
        <v>218</v>
      </c>
      <c r="E136" s="186" t="s">
        <v>1</v>
      </c>
      <c r="F136" s="187" t="s">
        <v>1673</v>
      </c>
      <c r="H136" s="188">
        <v>30.25</v>
      </c>
      <c r="L136" s="185"/>
      <c r="M136" s="189"/>
      <c r="N136" s="190"/>
      <c r="O136" s="190"/>
      <c r="P136" s="190"/>
      <c r="Q136" s="190"/>
      <c r="R136" s="190"/>
      <c r="S136" s="190"/>
      <c r="T136" s="191"/>
      <c r="AT136" s="186" t="s">
        <v>218</v>
      </c>
      <c r="AU136" s="186" t="s">
        <v>79</v>
      </c>
      <c r="AV136" s="15" t="s">
        <v>226</v>
      </c>
      <c r="AW136" s="15" t="s">
        <v>27</v>
      </c>
      <c r="AX136" s="15" t="s">
        <v>77</v>
      </c>
      <c r="AY136" s="186" t="s">
        <v>208</v>
      </c>
    </row>
    <row r="137" spans="1:65" s="2" customFormat="1" ht="16.5" customHeight="1">
      <c r="A137" s="29"/>
      <c r="B137" s="145"/>
      <c r="C137" s="176" t="s">
        <v>235</v>
      </c>
      <c r="D137" s="176" t="s">
        <v>328</v>
      </c>
      <c r="E137" s="177" t="s">
        <v>1732</v>
      </c>
      <c r="F137" s="178" t="s">
        <v>1733</v>
      </c>
      <c r="G137" s="179" t="s">
        <v>214</v>
      </c>
      <c r="H137" s="180">
        <v>30.855</v>
      </c>
      <c r="I137" s="181">
        <v>654</v>
      </c>
      <c r="J137" s="181">
        <f>ROUND(I137*H137,2)</f>
        <v>20179.169999999998</v>
      </c>
      <c r="K137" s="178" t="s">
        <v>331</v>
      </c>
      <c r="L137" s="182"/>
      <c r="M137" s="183" t="s">
        <v>1</v>
      </c>
      <c r="N137" s="184" t="s">
        <v>35</v>
      </c>
      <c r="O137" s="154">
        <v>0</v>
      </c>
      <c r="P137" s="154">
        <f>O137*H137</f>
        <v>0</v>
      </c>
      <c r="Q137" s="154">
        <v>1.7999999999999999E-2</v>
      </c>
      <c r="R137" s="154">
        <f>Q137*H137</f>
        <v>0.55538999999999994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252</v>
      </c>
      <c r="AT137" s="156" t="s">
        <v>328</v>
      </c>
      <c r="AU137" s="156" t="s">
        <v>79</v>
      </c>
      <c r="AY137" s="17" t="s">
        <v>208</v>
      </c>
      <c r="BE137" s="157">
        <f>IF(N137="základní",J137,0)</f>
        <v>20179.169999999998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20179.169999999998</v>
      </c>
      <c r="BL137" s="17" t="s">
        <v>216</v>
      </c>
      <c r="BM137" s="156" t="s">
        <v>1734</v>
      </c>
    </row>
    <row r="138" spans="1:65" s="13" customFormat="1">
      <c r="B138" s="158"/>
      <c r="D138" s="159" t="s">
        <v>218</v>
      </c>
      <c r="F138" s="161" t="s">
        <v>1735</v>
      </c>
      <c r="H138" s="162">
        <v>30.855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3</v>
      </c>
      <c r="AX138" s="13" t="s">
        <v>77</v>
      </c>
      <c r="AY138" s="160" t="s">
        <v>208</v>
      </c>
    </row>
    <row r="139" spans="1:65" s="2" customFormat="1" ht="16.5" customHeight="1">
      <c r="A139" s="29"/>
      <c r="B139" s="145"/>
      <c r="C139" s="146" t="s">
        <v>241</v>
      </c>
      <c r="D139" s="146" t="s">
        <v>211</v>
      </c>
      <c r="E139" s="147" t="s">
        <v>1736</v>
      </c>
      <c r="F139" s="148" t="s">
        <v>1737</v>
      </c>
      <c r="G139" s="149" t="s">
        <v>214</v>
      </c>
      <c r="H139" s="150">
        <v>3.66</v>
      </c>
      <c r="I139" s="151">
        <v>230</v>
      </c>
      <c r="J139" s="151">
        <f>ROUND(I139*H139,2)</f>
        <v>841.8</v>
      </c>
      <c r="K139" s="148" t="s">
        <v>215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6.5799999999999999E-3</v>
      </c>
      <c r="R139" s="154">
        <f>Q139*H139</f>
        <v>2.4082800000000001E-2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216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841.8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841.8</v>
      </c>
      <c r="BL139" s="17" t="s">
        <v>216</v>
      </c>
      <c r="BM139" s="156" t="s">
        <v>1738</v>
      </c>
    </row>
    <row r="140" spans="1:65" s="13" customFormat="1">
      <c r="B140" s="158"/>
      <c r="D140" s="159" t="s">
        <v>218</v>
      </c>
      <c r="E140" s="160" t="s">
        <v>1</v>
      </c>
      <c r="F140" s="161" t="s">
        <v>1739</v>
      </c>
      <c r="H140" s="162">
        <v>5.34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208</v>
      </c>
    </row>
    <row r="141" spans="1:65" s="13" customFormat="1">
      <c r="B141" s="158"/>
      <c r="D141" s="159" t="s">
        <v>218</v>
      </c>
      <c r="E141" s="160" t="s">
        <v>1</v>
      </c>
      <c r="F141" s="161" t="s">
        <v>1740</v>
      </c>
      <c r="H141" s="162">
        <v>1.1100000000000001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3" customFormat="1">
      <c r="B142" s="158"/>
      <c r="D142" s="159" t="s">
        <v>218</v>
      </c>
      <c r="E142" s="160" t="s">
        <v>1</v>
      </c>
      <c r="F142" s="161" t="s">
        <v>1741</v>
      </c>
      <c r="H142" s="162">
        <v>2.085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3" customFormat="1">
      <c r="B143" s="158"/>
      <c r="D143" s="159" t="s">
        <v>218</v>
      </c>
      <c r="E143" s="160" t="s">
        <v>1</v>
      </c>
      <c r="F143" s="161" t="s">
        <v>1742</v>
      </c>
      <c r="H143" s="162">
        <v>7.86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4" customFormat="1">
      <c r="B144" s="166"/>
      <c r="D144" s="159" t="s">
        <v>218</v>
      </c>
      <c r="E144" s="167" t="s">
        <v>1</v>
      </c>
      <c r="F144" s="168" t="s">
        <v>1743</v>
      </c>
      <c r="H144" s="169">
        <v>16.395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218</v>
      </c>
      <c r="AU144" s="167" t="s">
        <v>79</v>
      </c>
      <c r="AV144" s="14" t="s">
        <v>216</v>
      </c>
      <c r="AW144" s="14" t="s">
        <v>27</v>
      </c>
      <c r="AX144" s="14" t="s">
        <v>70</v>
      </c>
      <c r="AY144" s="167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1744</v>
      </c>
      <c r="H145" s="162">
        <v>-16.395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3" customFormat="1">
      <c r="B146" s="158"/>
      <c r="D146" s="159" t="s">
        <v>218</v>
      </c>
      <c r="E146" s="160" t="s">
        <v>1</v>
      </c>
      <c r="F146" s="161" t="s">
        <v>1745</v>
      </c>
      <c r="H146" s="162">
        <v>11.28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208</v>
      </c>
    </row>
    <row r="147" spans="1:65" s="13" customFormat="1">
      <c r="B147" s="158"/>
      <c r="D147" s="159" t="s">
        <v>218</v>
      </c>
      <c r="E147" s="160" t="s">
        <v>1</v>
      </c>
      <c r="F147" s="161" t="s">
        <v>1739</v>
      </c>
      <c r="H147" s="162">
        <v>5.34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70</v>
      </c>
      <c r="AY147" s="160" t="s">
        <v>208</v>
      </c>
    </row>
    <row r="148" spans="1:65" s="13" customFormat="1">
      <c r="B148" s="158"/>
      <c r="D148" s="159" t="s">
        <v>218</v>
      </c>
      <c r="E148" s="160" t="s">
        <v>1</v>
      </c>
      <c r="F148" s="161" t="s">
        <v>1746</v>
      </c>
      <c r="H148" s="162">
        <v>1.35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70</v>
      </c>
      <c r="AY148" s="160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1741</v>
      </c>
      <c r="H149" s="162">
        <v>2.085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4" customFormat="1">
      <c r="B150" s="166"/>
      <c r="D150" s="159" t="s">
        <v>218</v>
      </c>
      <c r="E150" s="167" t="s">
        <v>1</v>
      </c>
      <c r="F150" s="168" t="s">
        <v>283</v>
      </c>
      <c r="H150" s="169">
        <v>3.6599999999999997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218</v>
      </c>
      <c r="AU150" s="167" t="s">
        <v>79</v>
      </c>
      <c r="AV150" s="14" t="s">
        <v>216</v>
      </c>
      <c r="AW150" s="14" t="s">
        <v>27</v>
      </c>
      <c r="AX150" s="14" t="s">
        <v>77</v>
      </c>
      <c r="AY150" s="167" t="s">
        <v>208</v>
      </c>
    </row>
    <row r="151" spans="1:65" s="2" customFormat="1" ht="16.5" customHeight="1">
      <c r="A151" s="29"/>
      <c r="B151" s="145"/>
      <c r="C151" s="176" t="s">
        <v>247</v>
      </c>
      <c r="D151" s="176" t="s">
        <v>328</v>
      </c>
      <c r="E151" s="177" t="s">
        <v>1747</v>
      </c>
      <c r="F151" s="178" t="s">
        <v>1748</v>
      </c>
      <c r="G151" s="179" t="s">
        <v>522</v>
      </c>
      <c r="H151" s="180">
        <v>7.3999999999999996E-2</v>
      </c>
      <c r="I151" s="181">
        <v>3080</v>
      </c>
      <c r="J151" s="181">
        <f>ROUND(I151*H151,2)</f>
        <v>227.92</v>
      </c>
      <c r="K151" s="178" t="s">
        <v>215</v>
      </c>
      <c r="L151" s="182"/>
      <c r="M151" s="183" t="s">
        <v>1</v>
      </c>
      <c r="N151" s="184" t="s">
        <v>35</v>
      </c>
      <c r="O151" s="154">
        <v>0</v>
      </c>
      <c r="P151" s="154">
        <f>O151*H151</f>
        <v>0</v>
      </c>
      <c r="Q151" s="154">
        <v>3.2000000000000001E-2</v>
      </c>
      <c r="R151" s="154">
        <f>Q151*H151</f>
        <v>2.3679999999999999E-3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252</v>
      </c>
      <c r="AT151" s="156" t="s">
        <v>328</v>
      </c>
      <c r="AU151" s="156" t="s">
        <v>79</v>
      </c>
      <c r="AY151" s="17" t="s">
        <v>208</v>
      </c>
      <c r="BE151" s="157">
        <f>IF(N151="základní",J151,0)</f>
        <v>227.92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227.92</v>
      </c>
      <c r="BL151" s="17" t="s">
        <v>216</v>
      </c>
      <c r="BM151" s="156" t="s">
        <v>1749</v>
      </c>
    </row>
    <row r="152" spans="1:65" s="13" customFormat="1">
      <c r="B152" s="158"/>
      <c r="D152" s="159" t="s">
        <v>218</v>
      </c>
      <c r="E152" s="160" t="s">
        <v>1</v>
      </c>
      <c r="F152" s="161" t="s">
        <v>1750</v>
      </c>
      <c r="H152" s="162">
        <v>7.2999999999999995E-2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3" customFormat="1">
      <c r="B153" s="158"/>
      <c r="D153" s="159" t="s">
        <v>218</v>
      </c>
      <c r="E153" s="160" t="s">
        <v>1</v>
      </c>
      <c r="F153" s="161" t="s">
        <v>1751</v>
      </c>
      <c r="H153" s="162">
        <v>7.3999999999999996E-2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208</v>
      </c>
    </row>
    <row r="154" spans="1:65" s="2" customFormat="1" ht="21.75" customHeight="1">
      <c r="A154" s="29"/>
      <c r="B154" s="145"/>
      <c r="C154" s="146" t="s">
        <v>252</v>
      </c>
      <c r="D154" s="146" t="s">
        <v>211</v>
      </c>
      <c r="E154" s="147" t="s">
        <v>1752</v>
      </c>
      <c r="F154" s="148" t="s">
        <v>1753</v>
      </c>
      <c r="G154" s="149" t="s">
        <v>287</v>
      </c>
      <c r="H154" s="150">
        <v>19.98</v>
      </c>
      <c r="I154" s="151">
        <v>150</v>
      </c>
      <c r="J154" s="151">
        <f>ROUND(I154*H154,2)</f>
        <v>2997</v>
      </c>
      <c r="K154" s="148" t="s">
        <v>215</v>
      </c>
      <c r="L154" s="30"/>
      <c r="M154" s="152" t="s">
        <v>1</v>
      </c>
      <c r="N154" s="153" t="s">
        <v>35</v>
      </c>
      <c r="O154" s="154">
        <v>0</v>
      </c>
      <c r="P154" s="154">
        <f>O154*H154</f>
        <v>0</v>
      </c>
      <c r="Q154" s="154">
        <v>1.7600000000000001E-3</v>
      </c>
      <c r="R154" s="154">
        <f>Q154*H154</f>
        <v>3.5164800000000003E-2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216</v>
      </c>
      <c r="AT154" s="156" t="s">
        <v>211</v>
      </c>
      <c r="AU154" s="156" t="s">
        <v>79</v>
      </c>
      <c r="AY154" s="17" t="s">
        <v>208</v>
      </c>
      <c r="BE154" s="157">
        <f>IF(N154="základní",J154,0)</f>
        <v>2997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2997</v>
      </c>
      <c r="BL154" s="17" t="s">
        <v>216</v>
      </c>
      <c r="BM154" s="156" t="s">
        <v>1754</v>
      </c>
    </row>
    <row r="155" spans="1:65" s="13" customFormat="1">
      <c r="B155" s="158"/>
      <c r="D155" s="159" t="s">
        <v>218</v>
      </c>
      <c r="E155" s="160" t="s">
        <v>1</v>
      </c>
      <c r="F155" s="161" t="s">
        <v>1755</v>
      </c>
      <c r="H155" s="162">
        <v>20.16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70</v>
      </c>
      <c r="AY155" s="160" t="s">
        <v>208</v>
      </c>
    </row>
    <row r="156" spans="1:65" s="13" customFormat="1">
      <c r="B156" s="158"/>
      <c r="D156" s="159" t="s">
        <v>218</v>
      </c>
      <c r="E156" s="160" t="s">
        <v>1</v>
      </c>
      <c r="F156" s="161" t="s">
        <v>1756</v>
      </c>
      <c r="H156" s="162">
        <v>28.065000000000001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70</v>
      </c>
      <c r="AY156" s="160" t="s">
        <v>208</v>
      </c>
    </row>
    <row r="157" spans="1:65" s="13" customFormat="1">
      <c r="B157" s="158"/>
      <c r="D157" s="159" t="s">
        <v>218</v>
      </c>
      <c r="E157" s="160" t="s">
        <v>1</v>
      </c>
      <c r="F157" s="161" t="s">
        <v>1757</v>
      </c>
      <c r="H157" s="162">
        <v>14.2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3" customFormat="1">
      <c r="B158" s="158"/>
      <c r="D158" s="159" t="s">
        <v>218</v>
      </c>
      <c r="E158" s="160" t="s">
        <v>1</v>
      </c>
      <c r="F158" s="161" t="s">
        <v>1758</v>
      </c>
      <c r="H158" s="162">
        <v>56.16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27</v>
      </c>
      <c r="AX158" s="13" t="s">
        <v>70</v>
      </c>
      <c r="AY158" s="160" t="s">
        <v>208</v>
      </c>
    </row>
    <row r="159" spans="1:65" s="13" customFormat="1">
      <c r="B159" s="158"/>
      <c r="D159" s="159" t="s">
        <v>218</v>
      </c>
      <c r="E159" s="160" t="s">
        <v>1</v>
      </c>
      <c r="F159" s="161" t="s">
        <v>1759</v>
      </c>
      <c r="H159" s="162">
        <v>63.4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79</v>
      </c>
      <c r="AV159" s="13" t="s">
        <v>79</v>
      </c>
      <c r="AW159" s="13" t="s">
        <v>27</v>
      </c>
      <c r="AX159" s="13" t="s">
        <v>70</v>
      </c>
      <c r="AY159" s="160" t="s">
        <v>208</v>
      </c>
    </row>
    <row r="160" spans="1:65" s="13" customFormat="1">
      <c r="B160" s="158"/>
      <c r="D160" s="159" t="s">
        <v>218</v>
      </c>
      <c r="E160" s="160" t="s">
        <v>1</v>
      </c>
      <c r="F160" s="161" t="s">
        <v>1760</v>
      </c>
      <c r="H160" s="162">
        <v>40.549999999999997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70</v>
      </c>
      <c r="AY160" s="160" t="s">
        <v>208</v>
      </c>
    </row>
    <row r="161" spans="1:65" s="15" customFormat="1">
      <c r="B161" s="185"/>
      <c r="D161" s="159" t="s">
        <v>218</v>
      </c>
      <c r="E161" s="186" t="s">
        <v>1</v>
      </c>
      <c r="F161" s="187" t="s">
        <v>1761</v>
      </c>
      <c r="H161" s="188">
        <v>222.53499999999997</v>
      </c>
      <c r="L161" s="185"/>
      <c r="M161" s="189"/>
      <c r="N161" s="190"/>
      <c r="O161" s="190"/>
      <c r="P161" s="190"/>
      <c r="Q161" s="190"/>
      <c r="R161" s="190"/>
      <c r="S161" s="190"/>
      <c r="T161" s="191"/>
      <c r="AT161" s="186" t="s">
        <v>218</v>
      </c>
      <c r="AU161" s="186" t="s">
        <v>79</v>
      </c>
      <c r="AV161" s="15" t="s">
        <v>226</v>
      </c>
      <c r="AW161" s="15" t="s">
        <v>27</v>
      </c>
      <c r="AX161" s="15" t="s">
        <v>70</v>
      </c>
      <c r="AY161" s="186" t="s">
        <v>208</v>
      </c>
    </row>
    <row r="162" spans="1:65" s="14" customFormat="1">
      <c r="B162" s="166"/>
      <c r="D162" s="159" t="s">
        <v>218</v>
      </c>
      <c r="E162" s="167" t="s">
        <v>1</v>
      </c>
      <c r="F162" s="168" t="s">
        <v>283</v>
      </c>
      <c r="H162" s="169">
        <v>222.53499999999997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218</v>
      </c>
      <c r="AU162" s="167" t="s">
        <v>79</v>
      </c>
      <c r="AV162" s="14" t="s">
        <v>216</v>
      </c>
      <c r="AW162" s="14" t="s">
        <v>27</v>
      </c>
      <c r="AX162" s="14" t="s">
        <v>70</v>
      </c>
      <c r="AY162" s="167" t="s">
        <v>208</v>
      </c>
    </row>
    <row r="163" spans="1:65" s="13" customFormat="1">
      <c r="B163" s="158"/>
      <c r="D163" s="159" t="s">
        <v>218</v>
      </c>
      <c r="E163" s="160" t="s">
        <v>1</v>
      </c>
      <c r="F163" s="161" t="s">
        <v>1762</v>
      </c>
      <c r="H163" s="162">
        <v>-222.535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208</v>
      </c>
    </row>
    <row r="164" spans="1:65" s="15" customFormat="1">
      <c r="B164" s="185"/>
      <c r="D164" s="159" t="s">
        <v>218</v>
      </c>
      <c r="E164" s="186" t="s">
        <v>1</v>
      </c>
      <c r="F164" s="187" t="s">
        <v>1156</v>
      </c>
      <c r="H164" s="188">
        <v>-222.535</v>
      </c>
      <c r="L164" s="185"/>
      <c r="M164" s="189"/>
      <c r="N164" s="190"/>
      <c r="O164" s="190"/>
      <c r="P164" s="190"/>
      <c r="Q164" s="190"/>
      <c r="R164" s="190"/>
      <c r="S164" s="190"/>
      <c r="T164" s="191"/>
      <c r="AT164" s="186" t="s">
        <v>218</v>
      </c>
      <c r="AU164" s="186" t="s">
        <v>79</v>
      </c>
      <c r="AV164" s="15" t="s">
        <v>226</v>
      </c>
      <c r="AW164" s="15" t="s">
        <v>27</v>
      </c>
      <c r="AX164" s="15" t="s">
        <v>70</v>
      </c>
      <c r="AY164" s="186" t="s">
        <v>208</v>
      </c>
    </row>
    <row r="165" spans="1:65" s="13" customFormat="1">
      <c r="B165" s="158"/>
      <c r="D165" s="159" t="s">
        <v>218</v>
      </c>
      <c r="E165" s="160" t="s">
        <v>1</v>
      </c>
      <c r="F165" s="161" t="s">
        <v>1759</v>
      </c>
      <c r="H165" s="162">
        <v>63.4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1:65" s="13" customFormat="1">
      <c r="B166" s="158"/>
      <c r="D166" s="159" t="s">
        <v>218</v>
      </c>
      <c r="E166" s="160" t="s">
        <v>1</v>
      </c>
      <c r="F166" s="161" t="s">
        <v>1763</v>
      </c>
      <c r="H166" s="162">
        <v>55.33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27</v>
      </c>
      <c r="AX166" s="13" t="s">
        <v>70</v>
      </c>
      <c r="AY166" s="160" t="s">
        <v>208</v>
      </c>
    </row>
    <row r="167" spans="1:65" s="13" customFormat="1">
      <c r="B167" s="158"/>
      <c r="D167" s="159" t="s">
        <v>218</v>
      </c>
      <c r="E167" s="160" t="s">
        <v>1</v>
      </c>
      <c r="F167" s="161" t="s">
        <v>1764</v>
      </c>
      <c r="H167" s="162">
        <v>41.064999999999998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70</v>
      </c>
      <c r="AY167" s="160" t="s">
        <v>208</v>
      </c>
    </row>
    <row r="168" spans="1:65" s="13" customFormat="1">
      <c r="B168" s="158"/>
      <c r="D168" s="159" t="s">
        <v>218</v>
      </c>
      <c r="E168" s="160" t="s">
        <v>1</v>
      </c>
      <c r="F168" s="161" t="s">
        <v>1758</v>
      </c>
      <c r="H168" s="162">
        <v>56.16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70</v>
      </c>
      <c r="AY168" s="160" t="s">
        <v>208</v>
      </c>
    </row>
    <row r="169" spans="1:65" s="15" customFormat="1">
      <c r="B169" s="185"/>
      <c r="D169" s="159" t="s">
        <v>218</v>
      </c>
      <c r="E169" s="186" t="s">
        <v>1</v>
      </c>
      <c r="F169" s="187" t="s">
        <v>1156</v>
      </c>
      <c r="H169" s="188">
        <v>215.95499999999998</v>
      </c>
      <c r="L169" s="185"/>
      <c r="M169" s="189"/>
      <c r="N169" s="190"/>
      <c r="O169" s="190"/>
      <c r="P169" s="190"/>
      <c r="Q169" s="190"/>
      <c r="R169" s="190"/>
      <c r="S169" s="190"/>
      <c r="T169" s="191"/>
      <c r="AT169" s="186" t="s">
        <v>218</v>
      </c>
      <c r="AU169" s="186" t="s">
        <v>79</v>
      </c>
      <c r="AV169" s="15" t="s">
        <v>226</v>
      </c>
      <c r="AW169" s="15" t="s">
        <v>27</v>
      </c>
      <c r="AX169" s="15" t="s">
        <v>70</v>
      </c>
      <c r="AY169" s="186" t="s">
        <v>208</v>
      </c>
    </row>
    <row r="170" spans="1:65" s="13" customFormat="1">
      <c r="B170" s="158"/>
      <c r="D170" s="159" t="s">
        <v>218</v>
      </c>
      <c r="E170" s="160" t="s">
        <v>1</v>
      </c>
      <c r="F170" s="161" t="s">
        <v>1755</v>
      </c>
      <c r="H170" s="162">
        <v>20.16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70</v>
      </c>
      <c r="AY170" s="160" t="s">
        <v>208</v>
      </c>
    </row>
    <row r="171" spans="1:65" s="13" customFormat="1">
      <c r="B171" s="158"/>
      <c r="D171" s="159" t="s">
        <v>218</v>
      </c>
      <c r="E171" s="160" t="s">
        <v>1</v>
      </c>
      <c r="F171" s="161" t="s">
        <v>1765</v>
      </c>
      <c r="H171" s="162">
        <v>6.4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218</v>
      </c>
      <c r="AU171" s="160" t="s">
        <v>79</v>
      </c>
      <c r="AV171" s="13" t="s">
        <v>79</v>
      </c>
      <c r="AW171" s="13" t="s">
        <v>27</v>
      </c>
      <c r="AX171" s="13" t="s">
        <v>70</v>
      </c>
      <c r="AY171" s="160" t="s">
        <v>208</v>
      </c>
    </row>
    <row r="172" spans="1:65" s="14" customFormat="1">
      <c r="B172" s="166"/>
      <c r="D172" s="159" t="s">
        <v>218</v>
      </c>
      <c r="E172" s="167" t="s">
        <v>1</v>
      </c>
      <c r="F172" s="168" t="s">
        <v>283</v>
      </c>
      <c r="H172" s="169">
        <v>19.980000000000004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218</v>
      </c>
      <c r="AU172" s="167" t="s">
        <v>79</v>
      </c>
      <c r="AV172" s="14" t="s">
        <v>216</v>
      </c>
      <c r="AW172" s="14" t="s">
        <v>27</v>
      </c>
      <c r="AX172" s="14" t="s">
        <v>77</v>
      </c>
      <c r="AY172" s="167" t="s">
        <v>208</v>
      </c>
    </row>
    <row r="173" spans="1:65" s="2" customFormat="1" ht="16.5" customHeight="1">
      <c r="A173" s="29"/>
      <c r="B173" s="145"/>
      <c r="C173" s="146" t="s">
        <v>256</v>
      </c>
      <c r="D173" s="146" t="s">
        <v>211</v>
      </c>
      <c r="E173" s="147" t="s">
        <v>1766</v>
      </c>
      <c r="F173" s="148" t="s">
        <v>1767</v>
      </c>
      <c r="G173" s="149" t="s">
        <v>214</v>
      </c>
      <c r="H173" s="150">
        <v>273.04000000000002</v>
      </c>
      <c r="I173" s="151">
        <v>192</v>
      </c>
      <c r="J173" s="151">
        <f>ROUND(I173*H173,2)</f>
        <v>52423.68</v>
      </c>
      <c r="K173" s="148" t="s">
        <v>331</v>
      </c>
      <c r="L173" s="30"/>
      <c r="M173" s="152" t="s">
        <v>1</v>
      </c>
      <c r="N173" s="153" t="s">
        <v>35</v>
      </c>
      <c r="O173" s="154">
        <v>0.245</v>
      </c>
      <c r="P173" s="154">
        <f>O173*H173</f>
        <v>66.894800000000004</v>
      </c>
      <c r="Q173" s="154">
        <v>1.6800000000000001E-3</v>
      </c>
      <c r="R173" s="154">
        <f>Q173*H173</f>
        <v>0.45870720000000004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216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52423.68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52423.68</v>
      </c>
      <c r="BL173" s="17" t="s">
        <v>216</v>
      </c>
      <c r="BM173" s="156" t="s">
        <v>1768</v>
      </c>
    </row>
    <row r="174" spans="1:65" s="13" customFormat="1">
      <c r="B174" s="158"/>
      <c r="D174" s="159" t="s">
        <v>218</v>
      </c>
      <c r="E174" s="160" t="s">
        <v>1</v>
      </c>
      <c r="F174" s="161" t="s">
        <v>1769</v>
      </c>
      <c r="H174" s="162">
        <v>55.185000000000002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218</v>
      </c>
      <c r="AU174" s="160" t="s">
        <v>79</v>
      </c>
      <c r="AV174" s="13" t="s">
        <v>79</v>
      </c>
      <c r="AW174" s="13" t="s">
        <v>27</v>
      </c>
      <c r="AX174" s="13" t="s">
        <v>70</v>
      </c>
      <c r="AY174" s="160" t="s">
        <v>208</v>
      </c>
    </row>
    <row r="175" spans="1:65" s="13" customFormat="1">
      <c r="B175" s="158"/>
      <c r="D175" s="159" t="s">
        <v>218</v>
      </c>
      <c r="E175" s="160" t="s">
        <v>1</v>
      </c>
      <c r="F175" s="161" t="s">
        <v>1770</v>
      </c>
      <c r="H175" s="162">
        <v>14.938000000000001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218</v>
      </c>
      <c r="AU175" s="160" t="s">
        <v>79</v>
      </c>
      <c r="AV175" s="13" t="s">
        <v>79</v>
      </c>
      <c r="AW175" s="13" t="s">
        <v>27</v>
      </c>
      <c r="AX175" s="13" t="s">
        <v>70</v>
      </c>
      <c r="AY175" s="160" t="s">
        <v>208</v>
      </c>
    </row>
    <row r="176" spans="1:65" s="13" customFormat="1">
      <c r="B176" s="158"/>
      <c r="D176" s="159" t="s">
        <v>218</v>
      </c>
      <c r="E176" s="160" t="s">
        <v>1</v>
      </c>
      <c r="F176" s="161" t="s">
        <v>1771</v>
      </c>
      <c r="H176" s="162">
        <v>5.8920000000000003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208</v>
      </c>
    </row>
    <row r="177" spans="1:65" s="15" customFormat="1">
      <c r="B177" s="185"/>
      <c r="D177" s="159" t="s">
        <v>218</v>
      </c>
      <c r="E177" s="186" t="s">
        <v>1</v>
      </c>
      <c r="F177" s="187" t="s">
        <v>1665</v>
      </c>
      <c r="H177" s="188">
        <v>76.015000000000001</v>
      </c>
      <c r="L177" s="185"/>
      <c r="M177" s="189"/>
      <c r="N177" s="190"/>
      <c r="O177" s="190"/>
      <c r="P177" s="190"/>
      <c r="Q177" s="190"/>
      <c r="R177" s="190"/>
      <c r="S177" s="190"/>
      <c r="T177" s="191"/>
      <c r="AT177" s="186" t="s">
        <v>218</v>
      </c>
      <c r="AU177" s="186" t="s">
        <v>79</v>
      </c>
      <c r="AV177" s="15" t="s">
        <v>226</v>
      </c>
      <c r="AW177" s="15" t="s">
        <v>27</v>
      </c>
      <c r="AX177" s="15" t="s">
        <v>70</v>
      </c>
      <c r="AY177" s="186" t="s">
        <v>208</v>
      </c>
    </row>
    <row r="178" spans="1:65" s="13" customFormat="1">
      <c r="B178" s="158"/>
      <c r="D178" s="159" t="s">
        <v>218</v>
      </c>
      <c r="E178" s="160" t="s">
        <v>1</v>
      </c>
      <c r="F178" s="161" t="s">
        <v>1772</v>
      </c>
      <c r="H178" s="162">
        <v>4.5209999999999999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218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208</v>
      </c>
    </row>
    <row r="179" spans="1:65" s="13" customFormat="1">
      <c r="B179" s="158"/>
      <c r="D179" s="159" t="s">
        <v>218</v>
      </c>
      <c r="E179" s="160" t="s">
        <v>1</v>
      </c>
      <c r="F179" s="161" t="s">
        <v>1722</v>
      </c>
      <c r="H179" s="162">
        <v>16.302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208</v>
      </c>
    </row>
    <row r="180" spans="1:65" s="13" customFormat="1">
      <c r="B180" s="158"/>
      <c r="D180" s="159" t="s">
        <v>218</v>
      </c>
      <c r="E180" s="160" t="s">
        <v>1</v>
      </c>
      <c r="F180" s="161" t="s">
        <v>1773</v>
      </c>
      <c r="H180" s="162">
        <v>3.6640000000000001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218</v>
      </c>
      <c r="AU180" s="160" t="s">
        <v>79</v>
      </c>
      <c r="AV180" s="13" t="s">
        <v>79</v>
      </c>
      <c r="AW180" s="13" t="s">
        <v>27</v>
      </c>
      <c r="AX180" s="13" t="s">
        <v>70</v>
      </c>
      <c r="AY180" s="160" t="s">
        <v>208</v>
      </c>
    </row>
    <row r="181" spans="1:65" s="13" customFormat="1">
      <c r="B181" s="158"/>
      <c r="D181" s="159" t="s">
        <v>218</v>
      </c>
      <c r="E181" s="160" t="s">
        <v>1</v>
      </c>
      <c r="F181" s="161" t="s">
        <v>1638</v>
      </c>
      <c r="H181" s="162">
        <v>3.9049999999999998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70</v>
      </c>
      <c r="AY181" s="160" t="s">
        <v>208</v>
      </c>
    </row>
    <row r="182" spans="1:65" s="15" customFormat="1">
      <c r="B182" s="185"/>
      <c r="D182" s="159" t="s">
        <v>218</v>
      </c>
      <c r="E182" s="186" t="s">
        <v>1</v>
      </c>
      <c r="F182" s="187" t="s">
        <v>1774</v>
      </c>
      <c r="H182" s="188">
        <v>28.392000000000003</v>
      </c>
      <c r="L182" s="185"/>
      <c r="M182" s="189"/>
      <c r="N182" s="190"/>
      <c r="O182" s="190"/>
      <c r="P182" s="190"/>
      <c r="Q182" s="190"/>
      <c r="R182" s="190"/>
      <c r="S182" s="190"/>
      <c r="T182" s="191"/>
      <c r="AT182" s="186" t="s">
        <v>218</v>
      </c>
      <c r="AU182" s="186" t="s">
        <v>79</v>
      </c>
      <c r="AV182" s="15" t="s">
        <v>226</v>
      </c>
      <c r="AW182" s="15" t="s">
        <v>27</v>
      </c>
      <c r="AX182" s="15" t="s">
        <v>70</v>
      </c>
      <c r="AY182" s="186" t="s">
        <v>208</v>
      </c>
    </row>
    <row r="183" spans="1:65" s="13" customFormat="1">
      <c r="B183" s="158"/>
      <c r="D183" s="159" t="s">
        <v>218</v>
      </c>
      <c r="E183" s="160" t="s">
        <v>1</v>
      </c>
      <c r="F183" s="161" t="s">
        <v>1745</v>
      </c>
      <c r="H183" s="162">
        <v>11.28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218</v>
      </c>
      <c r="AU183" s="160" t="s">
        <v>79</v>
      </c>
      <c r="AV183" s="13" t="s">
        <v>79</v>
      </c>
      <c r="AW183" s="13" t="s">
        <v>27</v>
      </c>
      <c r="AX183" s="13" t="s">
        <v>70</v>
      </c>
      <c r="AY183" s="160" t="s">
        <v>208</v>
      </c>
    </row>
    <row r="184" spans="1:65" s="13" customFormat="1">
      <c r="B184" s="158"/>
      <c r="D184" s="159" t="s">
        <v>218</v>
      </c>
      <c r="E184" s="160" t="s">
        <v>1</v>
      </c>
      <c r="F184" s="161" t="s">
        <v>1739</v>
      </c>
      <c r="H184" s="162">
        <v>5.34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218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208</v>
      </c>
    </row>
    <row r="185" spans="1:65" s="13" customFormat="1">
      <c r="B185" s="158"/>
      <c r="D185" s="159" t="s">
        <v>218</v>
      </c>
      <c r="E185" s="160" t="s">
        <v>1</v>
      </c>
      <c r="F185" s="161" t="s">
        <v>1746</v>
      </c>
      <c r="H185" s="162">
        <v>1.35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218</v>
      </c>
      <c r="AU185" s="160" t="s">
        <v>79</v>
      </c>
      <c r="AV185" s="13" t="s">
        <v>79</v>
      </c>
      <c r="AW185" s="13" t="s">
        <v>27</v>
      </c>
      <c r="AX185" s="13" t="s">
        <v>70</v>
      </c>
      <c r="AY185" s="160" t="s">
        <v>208</v>
      </c>
    </row>
    <row r="186" spans="1:65" s="13" customFormat="1">
      <c r="B186" s="158"/>
      <c r="D186" s="159" t="s">
        <v>218</v>
      </c>
      <c r="E186" s="160" t="s">
        <v>1</v>
      </c>
      <c r="F186" s="161" t="s">
        <v>1741</v>
      </c>
      <c r="H186" s="162">
        <v>2.085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218</v>
      </c>
      <c r="AU186" s="160" t="s">
        <v>79</v>
      </c>
      <c r="AV186" s="13" t="s">
        <v>79</v>
      </c>
      <c r="AW186" s="13" t="s">
        <v>27</v>
      </c>
      <c r="AX186" s="13" t="s">
        <v>70</v>
      </c>
      <c r="AY186" s="160" t="s">
        <v>208</v>
      </c>
    </row>
    <row r="187" spans="1:65" s="15" customFormat="1">
      <c r="B187" s="185"/>
      <c r="D187" s="159" t="s">
        <v>218</v>
      </c>
      <c r="E187" s="186" t="s">
        <v>1</v>
      </c>
      <c r="F187" s="187" t="s">
        <v>1708</v>
      </c>
      <c r="H187" s="188">
        <v>20.055</v>
      </c>
      <c r="L187" s="185"/>
      <c r="M187" s="189"/>
      <c r="N187" s="190"/>
      <c r="O187" s="190"/>
      <c r="P187" s="190"/>
      <c r="Q187" s="190"/>
      <c r="R187" s="190"/>
      <c r="S187" s="190"/>
      <c r="T187" s="191"/>
      <c r="AT187" s="186" t="s">
        <v>218</v>
      </c>
      <c r="AU187" s="186" t="s">
        <v>79</v>
      </c>
      <c r="AV187" s="15" t="s">
        <v>226</v>
      </c>
      <c r="AW187" s="15" t="s">
        <v>27</v>
      </c>
      <c r="AX187" s="15" t="s">
        <v>70</v>
      </c>
      <c r="AY187" s="186" t="s">
        <v>208</v>
      </c>
    </row>
    <row r="188" spans="1:65" s="13" customFormat="1">
      <c r="B188" s="158"/>
      <c r="D188" s="159" t="s">
        <v>218</v>
      </c>
      <c r="E188" s="160" t="s">
        <v>1</v>
      </c>
      <c r="F188" s="161" t="s">
        <v>1775</v>
      </c>
      <c r="H188" s="162">
        <v>12.058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218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208</v>
      </c>
    </row>
    <row r="189" spans="1:65" s="15" customFormat="1">
      <c r="B189" s="185"/>
      <c r="D189" s="159" t="s">
        <v>218</v>
      </c>
      <c r="E189" s="186" t="s">
        <v>1</v>
      </c>
      <c r="F189" s="187" t="s">
        <v>1710</v>
      </c>
      <c r="H189" s="188">
        <v>12.058</v>
      </c>
      <c r="L189" s="185"/>
      <c r="M189" s="189"/>
      <c r="N189" s="190"/>
      <c r="O189" s="190"/>
      <c r="P189" s="190"/>
      <c r="Q189" s="190"/>
      <c r="R189" s="190"/>
      <c r="S189" s="190"/>
      <c r="T189" s="191"/>
      <c r="AT189" s="186" t="s">
        <v>218</v>
      </c>
      <c r="AU189" s="186" t="s">
        <v>79</v>
      </c>
      <c r="AV189" s="15" t="s">
        <v>226</v>
      </c>
      <c r="AW189" s="15" t="s">
        <v>27</v>
      </c>
      <c r="AX189" s="15" t="s">
        <v>70</v>
      </c>
      <c r="AY189" s="186" t="s">
        <v>208</v>
      </c>
    </row>
    <row r="190" spans="1:65" s="14" customFormat="1">
      <c r="B190" s="166"/>
      <c r="D190" s="159" t="s">
        <v>218</v>
      </c>
      <c r="E190" s="167" t="s">
        <v>1</v>
      </c>
      <c r="F190" s="168" t="s">
        <v>1776</v>
      </c>
      <c r="H190" s="169">
        <v>136.51999999999998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218</v>
      </c>
      <c r="AU190" s="167" t="s">
        <v>79</v>
      </c>
      <c r="AV190" s="14" t="s">
        <v>216</v>
      </c>
      <c r="AW190" s="14" t="s">
        <v>27</v>
      </c>
      <c r="AX190" s="14" t="s">
        <v>77</v>
      </c>
      <c r="AY190" s="167" t="s">
        <v>208</v>
      </c>
    </row>
    <row r="191" spans="1:65" s="13" customFormat="1">
      <c r="B191" s="158"/>
      <c r="D191" s="159" t="s">
        <v>218</v>
      </c>
      <c r="F191" s="161" t="s">
        <v>1777</v>
      </c>
      <c r="H191" s="162">
        <v>273.04000000000002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218</v>
      </c>
      <c r="AU191" s="160" t="s">
        <v>79</v>
      </c>
      <c r="AV191" s="13" t="s">
        <v>79</v>
      </c>
      <c r="AW191" s="13" t="s">
        <v>3</v>
      </c>
      <c r="AX191" s="13" t="s">
        <v>77</v>
      </c>
      <c r="AY191" s="160" t="s">
        <v>208</v>
      </c>
    </row>
    <row r="192" spans="1:65" s="2" customFormat="1" ht="16.5" customHeight="1">
      <c r="A192" s="29"/>
      <c r="B192" s="145"/>
      <c r="C192" s="146" t="s">
        <v>261</v>
      </c>
      <c r="D192" s="146" t="s">
        <v>211</v>
      </c>
      <c r="E192" s="147" t="s">
        <v>1778</v>
      </c>
      <c r="F192" s="148" t="s">
        <v>1779</v>
      </c>
      <c r="G192" s="149" t="s">
        <v>214</v>
      </c>
      <c r="H192" s="150">
        <v>57.88</v>
      </c>
      <c r="I192" s="151">
        <v>811</v>
      </c>
      <c r="J192" s="151">
        <f>ROUND(I192*H192,2)</f>
        <v>46940.68</v>
      </c>
      <c r="K192" s="148" t="s">
        <v>1</v>
      </c>
      <c r="L192" s="30"/>
      <c r="M192" s="152" t="s">
        <v>1</v>
      </c>
      <c r="N192" s="153" t="s">
        <v>35</v>
      </c>
      <c r="O192" s="154">
        <v>1.3</v>
      </c>
      <c r="P192" s="154">
        <f>O192*H192</f>
        <v>75.244</v>
      </c>
      <c r="Q192" s="154">
        <v>3.8E-3</v>
      </c>
      <c r="R192" s="154">
        <f>Q192*H192</f>
        <v>0.219944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278</v>
      </c>
      <c r="AT192" s="156" t="s">
        <v>211</v>
      </c>
      <c r="AU192" s="156" t="s">
        <v>79</v>
      </c>
      <c r="AY192" s="17" t="s">
        <v>208</v>
      </c>
      <c r="BE192" s="157">
        <f>IF(N192="základní",J192,0)</f>
        <v>46940.68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77</v>
      </c>
      <c r="BK192" s="157">
        <f>ROUND(I192*H192,2)</f>
        <v>46940.68</v>
      </c>
      <c r="BL192" s="17" t="s">
        <v>278</v>
      </c>
      <c r="BM192" s="156" t="s">
        <v>1780</v>
      </c>
    </row>
    <row r="193" spans="1:65" s="13" customFormat="1" ht="22.5">
      <c r="B193" s="158"/>
      <c r="D193" s="159" t="s">
        <v>218</v>
      </c>
      <c r="E193" s="160" t="s">
        <v>1</v>
      </c>
      <c r="F193" s="161" t="s">
        <v>1781</v>
      </c>
      <c r="H193" s="162">
        <v>57.88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218</v>
      </c>
      <c r="AU193" s="160" t="s">
        <v>79</v>
      </c>
      <c r="AV193" s="13" t="s">
        <v>79</v>
      </c>
      <c r="AW193" s="13" t="s">
        <v>27</v>
      </c>
      <c r="AX193" s="13" t="s">
        <v>70</v>
      </c>
      <c r="AY193" s="160" t="s">
        <v>208</v>
      </c>
    </row>
    <row r="194" spans="1:65" s="15" customFormat="1">
      <c r="B194" s="185"/>
      <c r="D194" s="159" t="s">
        <v>218</v>
      </c>
      <c r="E194" s="186" t="s">
        <v>1</v>
      </c>
      <c r="F194" s="187" t="s">
        <v>1156</v>
      </c>
      <c r="H194" s="188">
        <v>57.88</v>
      </c>
      <c r="L194" s="185"/>
      <c r="M194" s="189"/>
      <c r="N194" s="190"/>
      <c r="O194" s="190"/>
      <c r="P194" s="190"/>
      <c r="Q194" s="190"/>
      <c r="R194" s="190"/>
      <c r="S194" s="190"/>
      <c r="T194" s="191"/>
      <c r="AT194" s="186" t="s">
        <v>218</v>
      </c>
      <c r="AU194" s="186" t="s">
        <v>79</v>
      </c>
      <c r="AV194" s="15" t="s">
        <v>226</v>
      </c>
      <c r="AW194" s="15" t="s">
        <v>27</v>
      </c>
      <c r="AX194" s="15" t="s">
        <v>77</v>
      </c>
      <c r="AY194" s="186" t="s">
        <v>208</v>
      </c>
    </row>
    <row r="195" spans="1:65" s="12" customFormat="1" ht="22.9" customHeight="1">
      <c r="B195" s="133"/>
      <c r="D195" s="134" t="s">
        <v>69</v>
      </c>
      <c r="E195" s="143" t="s">
        <v>265</v>
      </c>
      <c r="F195" s="143" t="s">
        <v>266</v>
      </c>
      <c r="J195" s="144">
        <f>BK195</f>
        <v>1016</v>
      </c>
      <c r="L195" s="133"/>
      <c r="M195" s="137"/>
      <c r="N195" s="138"/>
      <c r="O195" s="138"/>
      <c r="P195" s="139">
        <f>P196</f>
        <v>0</v>
      </c>
      <c r="Q195" s="138"/>
      <c r="R195" s="139">
        <f>R196</f>
        <v>0</v>
      </c>
      <c r="S195" s="138"/>
      <c r="T195" s="140">
        <f>T196</f>
        <v>0</v>
      </c>
      <c r="AR195" s="134" t="s">
        <v>77</v>
      </c>
      <c r="AT195" s="141" t="s">
        <v>69</v>
      </c>
      <c r="AU195" s="141" t="s">
        <v>77</v>
      </c>
      <c r="AY195" s="134" t="s">
        <v>208</v>
      </c>
      <c r="BK195" s="142">
        <f>BK196</f>
        <v>1016</v>
      </c>
    </row>
    <row r="196" spans="1:65" s="2" customFormat="1" ht="16.5" customHeight="1">
      <c r="A196" s="29"/>
      <c r="B196" s="145"/>
      <c r="C196" s="146" t="s">
        <v>267</v>
      </c>
      <c r="D196" s="146" t="s">
        <v>211</v>
      </c>
      <c r="E196" s="147" t="s">
        <v>268</v>
      </c>
      <c r="F196" s="148" t="s">
        <v>269</v>
      </c>
      <c r="G196" s="149" t="s">
        <v>250</v>
      </c>
      <c r="H196" s="150">
        <v>2.032</v>
      </c>
      <c r="I196" s="151">
        <v>500</v>
      </c>
      <c r="J196" s="151">
        <f>ROUND(I196*H196,2)</f>
        <v>1016</v>
      </c>
      <c r="K196" s="148" t="s">
        <v>215</v>
      </c>
      <c r="L196" s="30"/>
      <c r="M196" s="192" t="s">
        <v>1</v>
      </c>
      <c r="N196" s="193" t="s">
        <v>35</v>
      </c>
      <c r="O196" s="194">
        <v>0</v>
      </c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216</v>
      </c>
      <c r="AT196" s="156" t="s">
        <v>211</v>
      </c>
      <c r="AU196" s="156" t="s">
        <v>79</v>
      </c>
      <c r="AY196" s="17" t="s">
        <v>208</v>
      </c>
      <c r="BE196" s="157">
        <f>IF(N196="základní",J196,0)</f>
        <v>1016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77</v>
      </c>
      <c r="BK196" s="157">
        <f>ROUND(I196*H196,2)</f>
        <v>1016</v>
      </c>
      <c r="BL196" s="17" t="s">
        <v>216</v>
      </c>
      <c r="BM196" s="156" t="s">
        <v>270</v>
      </c>
    </row>
    <row r="197" spans="1:65" s="2" customFormat="1" ht="6.95" customHeight="1">
      <c r="A197" s="29"/>
      <c r="B197" s="44"/>
      <c r="C197" s="45"/>
      <c r="D197" s="45"/>
      <c r="E197" s="45"/>
      <c r="F197" s="45"/>
      <c r="G197" s="45"/>
      <c r="H197" s="45"/>
      <c r="I197" s="45"/>
      <c r="J197" s="45"/>
      <c r="K197" s="45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2:K196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145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1782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1783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811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812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38" t="s">
        <v>813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-29368.400000000001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ROUND((SUM(BE123:BE148)),  2)</f>
        <v>-29368.400000000001</v>
      </c>
      <c r="G35" s="29"/>
      <c r="H35" s="29"/>
      <c r="I35" s="103">
        <v>0.21</v>
      </c>
      <c r="J35" s="102">
        <f>ROUND(((SUM(BE123:BE148))*I35),  2)</f>
        <v>-6167.36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ROUND((SUM(BF123:BF148)),  2)</f>
        <v>0</v>
      </c>
      <c r="G36" s="29"/>
      <c r="H36" s="29"/>
      <c r="I36" s="103">
        <v>0.15</v>
      </c>
      <c r="J36" s="102">
        <f>ROUND(((SUM(BF123:BF148))*I36),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ROUND((SUM(BG123:BG148)),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ROUND((SUM(BH123:BH148)),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ROUND((SUM(BI123:BI148)),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-35535.760000000002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1782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Ústřední vytápění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-29368.400000000001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J124</f>
        <v>-29368.400000000001</v>
      </c>
      <c r="L99" s="115"/>
    </row>
    <row r="100" spans="1:47" s="10" customFormat="1" ht="19.899999999999999" customHeight="1">
      <c r="B100" s="119"/>
      <c r="D100" s="120" t="s">
        <v>1784</v>
      </c>
      <c r="E100" s="121"/>
      <c r="F100" s="121"/>
      <c r="G100" s="121"/>
      <c r="H100" s="121"/>
      <c r="I100" s="121"/>
      <c r="J100" s="122">
        <f>J125</f>
        <v>-8599</v>
      </c>
      <c r="L100" s="119"/>
    </row>
    <row r="101" spans="1:47" s="10" customFormat="1" ht="19.899999999999999" customHeight="1">
      <c r="B101" s="119"/>
      <c r="D101" s="120" t="s">
        <v>1785</v>
      </c>
      <c r="E101" s="121"/>
      <c r="F101" s="121"/>
      <c r="G101" s="121"/>
      <c r="H101" s="121"/>
      <c r="I101" s="121"/>
      <c r="J101" s="122">
        <f>J130</f>
        <v>-20769.400000000001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1782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Méněpráce - Ústřední vytápění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>Bezručova 503, Chrastava, p.p.č.545/2,st.p.č.496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Jednoty bratrské v Chrastavě, Bezručova 503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-29368.400000000001</v>
      </c>
      <c r="K123" s="29"/>
      <c r="L123" s="30"/>
      <c r="M123" s="62"/>
      <c r="N123" s="53"/>
      <c r="O123" s="63"/>
      <c r="P123" s="130">
        <f>P124</f>
        <v>0</v>
      </c>
      <c r="Q123" s="63"/>
      <c r="R123" s="130">
        <f>R124</f>
        <v>-7.7814499999999995E-2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-29368.400000000001</v>
      </c>
    </row>
    <row r="124" spans="1:65" s="12" customFormat="1" ht="25.9" customHeight="1">
      <c r="B124" s="133"/>
      <c r="D124" s="134" t="s">
        <v>69</v>
      </c>
      <c r="E124" s="135" t="s">
        <v>271</v>
      </c>
      <c r="F124" s="135" t="s">
        <v>272</v>
      </c>
      <c r="J124" s="136">
        <f>BK124</f>
        <v>-29368.400000000001</v>
      </c>
      <c r="L124" s="133"/>
      <c r="M124" s="137"/>
      <c r="N124" s="138"/>
      <c r="O124" s="138"/>
      <c r="P124" s="139">
        <f>P125+P130</f>
        <v>0</v>
      </c>
      <c r="Q124" s="138"/>
      <c r="R124" s="139">
        <f>R125+R130</f>
        <v>-7.7814499999999995E-2</v>
      </c>
      <c r="S124" s="138"/>
      <c r="T124" s="140">
        <f>T125+T130</f>
        <v>0</v>
      </c>
      <c r="AR124" s="134" t="s">
        <v>79</v>
      </c>
      <c r="AT124" s="141" t="s">
        <v>69</v>
      </c>
      <c r="AU124" s="141" t="s">
        <v>70</v>
      </c>
      <c r="AY124" s="134" t="s">
        <v>208</v>
      </c>
      <c r="BK124" s="142">
        <f>BK125+BK130</f>
        <v>-29368.400000000001</v>
      </c>
    </row>
    <row r="125" spans="1:65" s="12" customFormat="1" ht="22.9" customHeight="1">
      <c r="B125" s="133"/>
      <c r="D125" s="134" t="s">
        <v>69</v>
      </c>
      <c r="E125" s="143" t="s">
        <v>1786</v>
      </c>
      <c r="F125" s="143" t="s">
        <v>1787</v>
      </c>
      <c r="J125" s="144">
        <f>BK125</f>
        <v>-8599</v>
      </c>
      <c r="L125" s="133"/>
      <c r="M125" s="137"/>
      <c r="N125" s="138"/>
      <c r="O125" s="138"/>
      <c r="P125" s="139">
        <f>SUM(P126:P129)</f>
        <v>0</v>
      </c>
      <c r="Q125" s="138"/>
      <c r="R125" s="139">
        <f>SUM(R126:R129)</f>
        <v>-1.05735E-2</v>
      </c>
      <c r="S125" s="138"/>
      <c r="T125" s="140">
        <f>SUM(T126:T129)</f>
        <v>0</v>
      </c>
      <c r="AR125" s="134" t="s">
        <v>79</v>
      </c>
      <c r="AT125" s="141" t="s">
        <v>69</v>
      </c>
      <c r="AU125" s="141" t="s">
        <v>77</v>
      </c>
      <c r="AY125" s="134" t="s">
        <v>208</v>
      </c>
      <c r="BK125" s="142">
        <f>SUM(BK126:BK129)</f>
        <v>-8599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1788</v>
      </c>
      <c r="F126" s="148" t="s">
        <v>1789</v>
      </c>
      <c r="G126" s="149" t="s">
        <v>452</v>
      </c>
      <c r="H126" s="150">
        <v>-19.95</v>
      </c>
      <c r="I126" s="151">
        <v>240</v>
      </c>
      <c r="J126" s="151">
        <f>ROUND(I126*H126,2)</f>
        <v>-4788</v>
      </c>
      <c r="K126" s="148" t="s">
        <v>1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2.5999999999999998E-4</v>
      </c>
      <c r="R126" s="154">
        <f>Q126*H126</f>
        <v>-5.1869999999999998E-3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-4788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-4788</v>
      </c>
      <c r="BL126" s="17" t="s">
        <v>278</v>
      </c>
      <c r="BM126" s="156" t="s">
        <v>1790</v>
      </c>
    </row>
    <row r="127" spans="1:65" s="2" customFormat="1" ht="16.5" customHeight="1">
      <c r="A127" s="29"/>
      <c r="B127" s="145"/>
      <c r="C127" s="146" t="s">
        <v>79</v>
      </c>
      <c r="D127" s="146" t="s">
        <v>211</v>
      </c>
      <c r="E127" s="147" t="s">
        <v>1791</v>
      </c>
      <c r="F127" s="148" t="s">
        <v>1792</v>
      </c>
      <c r="G127" s="149" t="s">
        <v>452</v>
      </c>
      <c r="H127" s="150">
        <v>-19.95</v>
      </c>
      <c r="I127" s="151">
        <v>180</v>
      </c>
      <c r="J127" s="151">
        <f>ROUND(I127*H127,2)</f>
        <v>-3591</v>
      </c>
      <c r="K127" s="148" t="s">
        <v>1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2.7E-4</v>
      </c>
      <c r="R127" s="154">
        <f>Q127*H127</f>
        <v>-5.3864999999999998E-3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278</v>
      </c>
      <c r="AT127" s="156" t="s">
        <v>211</v>
      </c>
      <c r="AU127" s="156" t="s">
        <v>79</v>
      </c>
      <c r="AY127" s="17" t="s">
        <v>208</v>
      </c>
      <c r="BE127" s="157">
        <f>IF(N127="základní",J127,0)</f>
        <v>-3591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-3591</v>
      </c>
      <c r="BL127" s="17" t="s">
        <v>278</v>
      </c>
      <c r="BM127" s="156" t="s">
        <v>1793</v>
      </c>
    </row>
    <row r="128" spans="1:65" s="2" customFormat="1" ht="16.5" customHeight="1">
      <c r="A128" s="29"/>
      <c r="B128" s="145"/>
      <c r="C128" s="146" t="s">
        <v>226</v>
      </c>
      <c r="D128" s="146" t="s">
        <v>211</v>
      </c>
      <c r="E128" s="147" t="s">
        <v>1794</v>
      </c>
      <c r="F128" s="148" t="s">
        <v>1795</v>
      </c>
      <c r="G128" s="149" t="s">
        <v>250</v>
      </c>
      <c r="H128" s="150">
        <v>-1.0999999999999999E-2</v>
      </c>
      <c r="I128" s="151">
        <v>10000</v>
      </c>
      <c r="J128" s="151">
        <f>ROUND(I128*H128,2)</f>
        <v>-110</v>
      </c>
      <c r="K128" s="148" t="s">
        <v>1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278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-110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-110</v>
      </c>
      <c r="BL128" s="17" t="s">
        <v>278</v>
      </c>
      <c r="BM128" s="156" t="s">
        <v>1796</v>
      </c>
    </row>
    <row r="129" spans="1:65" s="2" customFormat="1" ht="16.5" customHeight="1">
      <c r="A129" s="29"/>
      <c r="B129" s="145"/>
      <c r="C129" s="146" t="s">
        <v>216</v>
      </c>
      <c r="D129" s="146" t="s">
        <v>211</v>
      </c>
      <c r="E129" s="147" t="s">
        <v>1797</v>
      </c>
      <c r="F129" s="148" t="s">
        <v>1798</v>
      </c>
      <c r="G129" s="149" t="s">
        <v>250</v>
      </c>
      <c r="H129" s="150">
        <v>-1.0999999999999999E-2</v>
      </c>
      <c r="I129" s="151">
        <v>10000</v>
      </c>
      <c r="J129" s="151">
        <f>ROUND(I129*H129,2)</f>
        <v>-110</v>
      </c>
      <c r="K129" s="148" t="s">
        <v>1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278</v>
      </c>
      <c r="AT129" s="156" t="s">
        <v>211</v>
      </c>
      <c r="AU129" s="156" t="s">
        <v>79</v>
      </c>
      <c r="AY129" s="17" t="s">
        <v>208</v>
      </c>
      <c r="BE129" s="157">
        <f>IF(N129="základní",J129,0)</f>
        <v>-110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-110</v>
      </c>
      <c r="BL129" s="17" t="s">
        <v>278</v>
      </c>
      <c r="BM129" s="156" t="s">
        <v>1799</v>
      </c>
    </row>
    <row r="130" spans="1:65" s="12" customFormat="1" ht="22.9" customHeight="1">
      <c r="B130" s="133"/>
      <c r="D130" s="134" t="s">
        <v>69</v>
      </c>
      <c r="E130" s="143" t="s">
        <v>1800</v>
      </c>
      <c r="F130" s="143" t="s">
        <v>1801</v>
      </c>
      <c r="J130" s="144">
        <f>BK130</f>
        <v>-20769.400000000001</v>
      </c>
      <c r="L130" s="133"/>
      <c r="M130" s="137"/>
      <c r="N130" s="138"/>
      <c r="O130" s="138"/>
      <c r="P130" s="139">
        <f>SUM(P131:P148)</f>
        <v>0</v>
      </c>
      <c r="Q130" s="138"/>
      <c r="R130" s="139">
        <f>SUM(R131:R148)</f>
        <v>-6.7240999999999995E-2</v>
      </c>
      <c r="S130" s="138"/>
      <c r="T130" s="140">
        <f>SUM(T131:T148)</f>
        <v>0</v>
      </c>
      <c r="AR130" s="134" t="s">
        <v>79</v>
      </c>
      <c r="AT130" s="141" t="s">
        <v>69</v>
      </c>
      <c r="AU130" s="141" t="s">
        <v>77</v>
      </c>
      <c r="AY130" s="134" t="s">
        <v>208</v>
      </c>
      <c r="BK130" s="142">
        <f>SUM(BK131:BK148)</f>
        <v>-20769.400000000001</v>
      </c>
    </row>
    <row r="131" spans="1:65" s="2" customFormat="1" ht="16.5" customHeight="1">
      <c r="A131" s="29"/>
      <c r="B131" s="145"/>
      <c r="C131" s="146" t="s">
        <v>235</v>
      </c>
      <c r="D131" s="146" t="s">
        <v>211</v>
      </c>
      <c r="E131" s="147" t="s">
        <v>1802</v>
      </c>
      <c r="F131" s="148" t="s">
        <v>1803</v>
      </c>
      <c r="G131" s="149" t="s">
        <v>452</v>
      </c>
      <c r="H131" s="150">
        <v>-19.95</v>
      </c>
      <c r="I131" s="151">
        <v>230</v>
      </c>
      <c r="J131" s="151">
        <f>ROUND(I131*H131,2)</f>
        <v>-4588.5</v>
      </c>
      <c r="K131" s="148" t="s">
        <v>1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1.4999999999999999E-4</v>
      </c>
      <c r="R131" s="154">
        <f>Q131*H131</f>
        <v>-2.9924999999999995E-3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278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-4588.5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-4588.5</v>
      </c>
      <c r="BL131" s="17" t="s">
        <v>278</v>
      </c>
      <c r="BM131" s="156" t="s">
        <v>1804</v>
      </c>
    </row>
    <row r="132" spans="1:65" s="2" customFormat="1" ht="16.5" customHeight="1">
      <c r="A132" s="29"/>
      <c r="B132" s="145"/>
      <c r="C132" s="146" t="s">
        <v>241</v>
      </c>
      <c r="D132" s="146" t="s">
        <v>211</v>
      </c>
      <c r="E132" s="147" t="s">
        <v>1805</v>
      </c>
      <c r="F132" s="148" t="s">
        <v>1806</v>
      </c>
      <c r="G132" s="149" t="s">
        <v>452</v>
      </c>
      <c r="H132" s="150">
        <v>-0.95</v>
      </c>
      <c r="I132" s="151">
        <v>1852</v>
      </c>
      <c r="J132" s="151">
        <f>ROUND(I132*H132,2)</f>
        <v>-1759.4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1.6539999999999999E-2</v>
      </c>
      <c r="R132" s="154">
        <f>Q132*H132</f>
        <v>-1.5712999999999998E-2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278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-1759.4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-1759.4</v>
      </c>
      <c r="BL132" s="17" t="s">
        <v>278</v>
      </c>
      <c r="BM132" s="156" t="s">
        <v>1807</v>
      </c>
    </row>
    <row r="133" spans="1:65" s="13" customFormat="1">
      <c r="B133" s="158"/>
      <c r="D133" s="159" t="s">
        <v>218</v>
      </c>
      <c r="E133" s="160" t="s">
        <v>1</v>
      </c>
      <c r="F133" s="161" t="s">
        <v>1808</v>
      </c>
      <c r="H133" s="162">
        <v>-2.85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208</v>
      </c>
    </row>
    <row r="134" spans="1:65" s="13" customFormat="1">
      <c r="B134" s="158"/>
      <c r="D134" s="159" t="s">
        <v>218</v>
      </c>
      <c r="E134" s="160" t="s">
        <v>1</v>
      </c>
      <c r="F134" s="161" t="s">
        <v>1809</v>
      </c>
      <c r="H134" s="162">
        <v>1.9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208</v>
      </c>
    </row>
    <row r="135" spans="1:65" s="14" customFormat="1">
      <c r="B135" s="166"/>
      <c r="D135" s="159" t="s">
        <v>218</v>
      </c>
      <c r="E135" s="167" t="s">
        <v>1</v>
      </c>
      <c r="F135" s="168" t="s">
        <v>283</v>
      </c>
      <c r="H135" s="169">
        <v>-0.95000000000000018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218</v>
      </c>
      <c r="AU135" s="167" t="s">
        <v>79</v>
      </c>
      <c r="AV135" s="14" t="s">
        <v>216</v>
      </c>
      <c r="AW135" s="14" t="s">
        <v>27</v>
      </c>
      <c r="AX135" s="14" t="s">
        <v>77</v>
      </c>
      <c r="AY135" s="167" t="s">
        <v>208</v>
      </c>
    </row>
    <row r="136" spans="1:65" s="2" customFormat="1" ht="16.5" customHeight="1">
      <c r="A136" s="29"/>
      <c r="B136" s="145"/>
      <c r="C136" s="146" t="s">
        <v>247</v>
      </c>
      <c r="D136" s="146" t="s">
        <v>211</v>
      </c>
      <c r="E136" s="147" t="s">
        <v>1810</v>
      </c>
      <c r="F136" s="148" t="s">
        <v>1811</v>
      </c>
      <c r="G136" s="149" t="s">
        <v>452</v>
      </c>
      <c r="H136" s="150">
        <v>-0.95</v>
      </c>
      <c r="I136" s="151">
        <v>1560</v>
      </c>
      <c r="J136" s="151">
        <f>ROUND(I136*H136,2)</f>
        <v>-1482</v>
      </c>
      <c r="K136" s="148" t="s">
        <v>1</v>
      </c>
      <c r="L136" s="30"/>
      <c r="M136" s="152" t="s">
        <v>1</v>
      </c>
      <c r="N136" s="153" t="s">
        <v>35</v>
      </c>
      <c r="O136" s="154">
        <v>0</v>
      </c>
      <c r="P136" s="154">
        <f>O136*H136</f>
        <v>0</v>
      </c>
      <c r="Q136" s="154">
        <v>1.6549999999999999E-2</v>
      </c>
      <c r="R136" s="154">
        <f>Q136*H136</f>
        <v>-1.5722499999999997E-2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278</v>
      </c>
      <c r="AT136" s="156" t="s">
        <v>211</v>
      </c>
      <c r="AU136" s="156" t="s">
        <v>79</v>
      </c>
      <c r="AY136" s="17" t="s">
        <v>208</v>
      </c>
      <c r="BE136" s="157">
        <f>IF(N136="základní",J136,0)</f>
        <v>-1482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-1482</v>
      </c>
      <c r="BL136" s="17" t="s">
        <v>278</v>
      </c>
      <c r="BM136" s="156" t="s">
        <v>1812</v>
      </c>
    </row>
    <row r="137" spans="1:65" s="13" customFormat="1">
      <c r="B137" s="158"/>
      <c r="D137" s="159" t="s">
        <v>218</v>
      </c>
      <c r="E137" s="160" t="s">
        <v>1</v>
      </c>
      <c r="F137" s="161" t="s">
        <v>1808</v>
      </c>
      <c r="H137" s="162">
        <v>-2.85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3" customFormat="1">
      <c r="B138" s="158"/>
      <c r="D138" s="159" t="s">
        <v>218</v>
      </c>
      <c r="E138" s="160" t="s">
        <v>1</v>
      </c>
      <c r="F138" s="161" t="s">
        <v>1813</v>
      </c>
      <c r="H138" s="162">
        <v>1.9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283</v>
      </c>
      <c r="H139" s="169">
        <v>-0.95000000000000018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79</v>
      </c>
      <c r="AV139" s="14" t="s">
        <v>216</v>
      </c>
      <c r="AW139" s="14" t="s">
        <v>27</v>
      </c>
      <c r="AX139" s="14" t="s">
        <v>77</v>
      </c>
      <c r="AY139" s="167" t="s">
        <v>208</v>
      </c>
    </row>
    <row r="140" spans="1:65" s="2" customFormat="1" ht="16.5" customHeight="1">
      <c r="A140" s="29"/>
      <c r="B140" s="145"/>
      <c r="C140" s="146" t="s">
        <v>252</v>
      </c>
      <c r="D140" s="146" t="s">
        <v>211</v>
      </c>
      <c r="E140" s="147" t="s">
        <v>1814</v>
      </c>
      <c r="F140" s="148" t="s">
        <v>1815</v>
      </c>
      <c r="G140" s="149" t="s">
        <v>452</v>
      </c>
      <c r="H140" s="150">
        <v>-0.95</v>
      </c>
      <c r="I140" s="151">
        <v>2860</v>
      </c>
      <c r="J140" s="151">
        <f>ROUND(I140*H140,2)</f>
        <v>-2717</v>
      </c>
      <c r="K140" s="148" t="s">
        <v>1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3.4540000000000001E-2</v>
      </c>
      <c r="R140" s="154">
        <f>Q140*H140</f>
        <v>-3.2813000000000002E-2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278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-2717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-2717</v>
      </c>
      <c r="BL140" s="17" t="s">
        <v>278</v>
      </c>
      <c r="BM140" s="156" t="s">
        <v>1816</v>
      </c>
    </row>
    <row r="141" spans="1:65" s="13" customFormat="1">
      <c r="B141" s="158"/>
      <c r="D141" s="159" t="s">
        <v>218</v>
      </c>
      <c r="E141" s="160" t="s">
        <v>1</v>
      </c>
      <c r="F141" s="161" t="s">
        <v>988</v>
      </c>
      <c r="H141" s="162">
        <v>-1.9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3" customFormat="1">
      <c r="B142" s="158"/>
      <c r="D142" s="159" t="s">
        <v>218</v>
      </c>
      <c r="E142" s="160" t="s">
        <v>1</v>
      </c>
      <c r="F142" s="161" t="s">
        <v>1817</v>
      </c>
      <c r="H142" s="162">
        <v>0.95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4" customFormat="1">
      <c r="B143" s="166"/>
      <c r="D143" s="159" t="s">
        <v>218</v>
      </c>
      <c r="E143" s="167" t="s">
        <v>1</v>
      </c>
      <c r="F143" s="168" t="s">
        <v>283</v>
      </c>
      <c r="H143" s="169">
        <v>-0.95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218</v>
      </c>
      <c r="AU143" s="167" t="s">
        <v>79</v>
      </c>
      <c r="AV143" s="14" t="s">
        <v>216</v>
      </c>
      <c r="AW143" s="14" t="s">
        <v>27</v>
      </c>
      <c r="AX143" s="14" t="s">
        <v>77</v>
      </c>
      <c r="AY143" s="167" t="s">
        <v>208</v>
      </c>
    </row>
    <row r="144" spans="1:65" s="2" customFormat="1" ht="16.5" customHeight="1">
      <c r="A144" s="29"/>
      <c r="B144" s="145"/>
      <c r="C144" s="146" t="s">
        <v>256</v>
      </c>
      <c r="D144" s="146" t="s">
        <v>211</v>
      </c>
      <c r="E144" s="147" t="s">
        <v>1818</v>
      </c>
      <c r="F144" s="148" t="s">
        <v>1819</v>
      </c>
      <c r="G144" s="149" t="s">
        <v>452</v>
      </c>
      <c r="H144" s="150">
        <v>-13.3</v>
      </c>
      <c r="I144" s="151">
        <v>450</v>
      </c>
      <c r="J144" s="151">
        <f>ROUND(I144*H144,2)</f>
        <v>-5985</v>
      </c>
      <c r="K144" s="148" t="s">
        <v>1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278</v>
      </c>
      <c r="AT144" s="156" t="s">
        <v>211</v>
      </c>
      <c r="AU144" s="156" t="s">
        <v>79</v>
      </c>
      <c r="AY144" s="17" t="s">
        <v>208</v>
      </c>
      <c r="BE144" s="157">
        <f>IF(N144="základní",J144,0)</f>
        <v>-5985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-5985</v>
      </c>
      <c r="BL144" s="17" t="s">
        <v>278</v>
      </c>
      <c r="BM144" s="156" t="s">
        <v>1820</v>
      </c>
    </row>
    <row r="145" spans="1:65" s="2" customFormat="1" ht="16.5" customHeight="1">
      <c r="A145" s="29"/>
      <c r="B145" s="145"/>
      <c r="C145" s="146" t="s">
        <v>261</v>
      </c>
      <c r="D145" s="146" t="s">
        <v>211</v>
      </c>
      <c r="E145" s="147" t="s">
        <v>1821</v>
      </c>
      <c r="F145" s="148" t="s">
        <v>1822</v>
      </c>
      <c r="G145" s="149" t="s">
        <v>452</v>
      </c>
      <c r="H145" s="150">
        <v>-4.75</v>
      </c>
      <c r="I145" s="151">
        <v>500</v>
      </c>
      <c r="J145" s="151">
        <f>ROUND(I145*H145,2)</f>
        <v>-2375</v>
      </c>
      <c r="K145" s="148" t="s">
        <v>1</v>
      </c>
      <c r="L145" s="30"/>
      <c r="M145" s="152" t="s">
        <v>1</v>
      </c>
      <c r="N145" s="153" t="s">
        <v>35</v>
      </c>
      <c r="O145" s="154">
        <v>0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278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-2375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-2375</v>
      </c>
      <c r="BL145" s="17" t="s">
        <v>278</v>
      </c>
      <c r="BM145" s="156" t="s">
        <v>1823</v>
      </c>
    </row>
    <row r="146" spans="1:65" s="2" customFormat="1" ht="16.5" customHeight="1">
      <c r="A146" s="29"/>
      <c r="B146" s="145"/>
      <c r="C146" s="146" t="s">
        <v>267</v>
      </c>
      <c r="D146" s="146" t="s">
        <v>211</v>
      </c>
      <c r="E146" s="147" t="s">
        <v>1824</v>
      </c>
      <c r="F146" s="148" t="s">
        <v>1825</v>
      </c>
      <c r="G146" s="149" t="s">
        <v>452</v>
      </c>
      <c r="H146" s="150">
        <v>-0.95</v>
      </c>
      <c r="I146" s="151">
        <v>550</v>
      </c>
      <c r="J146" s="151">
        <f>ROUND(I146*H146,2)</f>
        <v>-522.5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278</v>
      </c>
      <c r="AT146" s="156" t="s">
        <v>211</v>
      </c>
      <c r="AU146" s="156" t="s">
        <v>79</v>
      </c>
      <c r="AY146" s="17" t="s">
        <v>208</v>
      </c>
      <c r="BE146" s="157">
        <f>IF(N146="základní",J146,0)</f>
        <v>-522.5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-522.5</v>
      </c>
      <c r="BL146" s="17" t="s">
        <v>278</v>
      </c>
      <c r="BM146" s="156" t="s">
        <v>1826</v>
      </c>
    </row>
    <row r="147" spans="1:65" s="2" customFormat="1" ht="16.5" customHeight="1">
      <c r="A147" s="29"/>
      <c r="B147" s="145"/>
      <c r="C147" s="146" t="s">
        <v>275</v>
      </c>
      <c r="D147" s="146" t="s">
        <v>211</v>
      </c>
      <c r="E147" s="147" t="s">
        <v>1827</v>
      </c>
      <c r="F147" s="148" t="s">
        <v>1828</v>
      </c>
      <c r="G147" s="149" t="s">
        <v>250</v>
      </c>
      <c r="H147" s="150">
        <v>-6.7000000000000004E-2</v>
      </c>
      <c r="I147" s="151">
        <v>10000</v>
      </c>
      <c r="J147" s="151">
        <f>ROUND(I147*H147,2)</f>
        <v>-670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278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-670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-670</v>
      </c>
      <c r="BL147" s="17" t="s">
        <v>278</v>
      </c>
      <c r="BM147" s="156" t="s">
        <v>1829</v>
      </c>
    </row>
    <row r="148" spans="1:65" s="2" customFormat="1" ht="16.5" customHeight="1">
      <c r="A148" s="29"/>
      <c r="B148" s="145"/>
      <c r="C148" s="146" t="s">
        <v>284</v>
      </c>
      <c r="D148" s="146" t="s">
        <v>211</v>
      </c>
      <c r="E148" s="147" t="s">
        <v>1830</v>
      </c>
      <c r="F148" s="148" t="s">
        <v>1831</v>
      </c>
      <c r="G148" s="149" t="s">
        <v>250</v>
      </c>
      <c r="H148" s="150">
        <v>-6.7000000000000004E-2</v>
      </c>
      <c r="I148" s="151">
        <v>10000</v>
      </c>
      <c r="J148" s="151">
        <f>ROUND(I148*H148,2)</f>
        <v>-670</v>
      </c>
      <c r="K148" s="148" t="s">
        <v>1</v>
      </c>
      <c r="L148" s="30"/>
      <c r="M148" s="192" t="s">
        <v>1</v>
      </c>
      <c r="N148" s="193" t="s">
        <v>35</v>
      </c>
      <c r="O148" s="194">
        <v>0</v>
      </c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278</v>
      </c>
      <c r="AT148" s="156" t="s">
        <v>211</v>
      </c>
      <c r="AU148" s="156" t="s">
        <v>79</v>
      </c>
      <c r="AY148" s="17" t="s">
        <v>208</v>
      </c>
      <c r="BE148" s="157">
        <f>IF(N148="základní",J148,0)</f>
        <v>-670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-670</v>
      </c>
      <c r="BL148" s="17" t="s">
        <v>278</v>
      </c>
      <c r="BM148" s="156" t="s">
        <v>1832</v>
      </c>
    </row>
    <row r="149" spans="1:65" s="2" customFormat="1" ht="6.95" customHeight="1">
      <c r="A149" s="29"/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autoFilter ref="C122:K148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146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1782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1833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811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812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95.25" customHeight="1">
      <c r="A29" s="97"/>
      <c r="B29" s="98"/>
      <c r="C29" s="97"/>
      <c r="D29" s="97"/>
      <c r="E29" s="238" t="s">
        <v>813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98881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ROUND((SUM(BE125:BE199)),  2)</f>
        <v>98881</v>
      </c>
      <c r="G35" s="29"/>
      <c r="H35" s="29"/>
      <c r="I35" s="103">
        <v>0.21</v>
      </c>
      <c r="J35" s="102">
        <f>ROUND(((SUM(BE125:BE199))*I35),  2)</f>
        <v>20765.009999999998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ROUND((SUM(BF125:BF199)),  2)</f>
        <v>0</v>
      </c>
      <c r="G36" s="29"/>
      <c r="H36" s="29"/>
      <c r="I36" s="103">
        <v>0.15</v>
      </c>
      <c r="J36" s="102">
        <f>ROUND(((SUM(BF125:BF199))*I36),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ROUND((SUM(BG125:BG199)),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ROUND((SUM(BH125:BH199)),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ROUND((SUM(BI125:BI199)),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119646.01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1782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Ústřední vytápění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Bezručova 503, Chrastava, p.p.č.545/2,st.p.č.496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Jednoty bratrské v Chrastavě, Bezručova 503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J125</f>
        <v>98881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J126</f>
        <v>98881</v>
      </c>
      <c r="L99" s="115"/>
    </row>
    <row r="100" spans="1:47" s="10" customFormat="1" ht="19.899999999999999" customHeight="1">
      <c r="B100" s="119"/>
      <c r="D100" s="120" t="s">
        <v>724</v>
      </c>
      <c r="E100" s="121"/>
      <c r="F100" s="121"/>
      <c r="G100" s="121"/>
      <c r="H100" s="121"/>
      <c r="I100" s="121"/>
      <c r="J100" s="122">
        <f>J127</f>
        <v>2245.35</v>
      </c>
      <c r="L100" s="119"/>
    </row>
    <row r="101" spans="1:47" s="10" customFormat="1" ht="19.899999999999999" customHeight="1">
      <c r="B101" s="119"/>
      <c r="D101" s="120" t="s">
        <v>1834</v>
      </c>
      <c r="E101" s="121"/>
      <c r="F101" s="121"/>
      <c r="G101" s="121"/>
      <c r="H101" s="121"/>
      <c r="I101" s="121"/>
      <c r="J101" s="122">
        <f>J134</f>
        <v>11756.75</v>
      </c>
      <c r="L101" s="119"/>
    </row>
    <row r="102" spans="1:47" s="10" customFormat="1" ht="19.899999999999999" customHeight="1">
      <c r="B102" s="119"/>
      <c r="D102" s="120" t="s">
        <v>1784</v>
      </c>
      <c r="E102" s="121"/>
      <c r="F102" s="121"/>
      <c r="G102" s="121"/>
      <c r="H102" s="121"/>
      <c r="I102" s="121"/>
      <c r="J102" s="122">
        <f>J142</f>
        <v>11563.2</v>
      </c>
      <c r="L102" s="119"/>
    </row>
    <row r="103" spans="1:47" s="10" customFormat="1" ht="19.899999999999999" customHeight="1">
      <c r="B103" s="119"/>
      <c r="D103" s="120" t="s">
        <v>1785</v>
      </c>
      <c r="E103" s="121"/>
      <c r="F103" s="121"/>
      <c r="G103" s="121"/>
      <c r="H103" s="121"/>
      <c r="I103" s="121"/>
      <c r="J103" s="122">
        <f>J153</f>
        <v>73315.7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193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42" t="str">
        <f>E7</f>
        <v>ZL2 - SO 01 - OBJEKT BEZ BYTU - Stavební úpravy a přístavba komunitního centra BÉTEL</v>
      </c>
      <c r="F113" s="244"/>
      <c r="G113" s="244"/>
      <c r="H113" s="24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170</v>
      </c>
      <c r="L114" s="20"/>
    </row>
    <row r="115" spans="1:65" s="2" customFormat="1" ht="16.5" customHeight="1">
      <c r="A115" s="29"/>
      <c r="B115" s="30"/>
      <c r="C115" s="29"/>
      <c r="D115" s="29"/>
      <c r="E115" s="242" t="s">
        <v>1782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3" t="str">
        <f>E11</f>
        <v>Vícepráce - Ústřední vytápění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>Bezručova 503, Chrastava, p.p.č.545/2,st.p.č.496</v>
      </c>
      <c r="G119" s="29"/>
      <c r="H119" s="29"/>
      <c r="I119" s="26" t="s">
        <v>20</v>
      </c>
      <c r="J119" s="52" t="str">
        <f>IF(J14="","",J14)</f>
        <v>3.6.2020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Jednoty bratrské v Chrastavě, Bezručova 503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194</v>
      </c>
      <c r="D124" s="126" t="s">
        <v>55</v>
      </c>
      <c r="E124" s="126" t="s">
        <v>51</v>
      </c>
      <c r="F124" s="126" t="s">
        <v>52</v>
      </c>
      <c r="G124" s="126" t="s">
        <v>195</v>
      </c>
      <c r="H124" s="126" t="s">
        <v>196</v>
      </c>
      <c r="I124" s="126" t="s">
        <v>197</v>
      </c>
      <c r="J124" s="126" t="s">
        <v>182</v>
      </c>
      <c r="K124" s="127" t="s">
        <v>198</v>
      </c>
      <c r="L124" s="128"/>
      <c r="M124" s="59" t="s">
        <v>1</v>
      </c>
      <c r="N124" s="60" t="s">
        <v>34</v>
      </c>
      <c r="O124" s="60" t="s">
        <v>199</v>
      </c>
      <c r="P124" s="60" t="s">
        <v>200</v>
      </c>
      <c r="Q124" s="60" t="s">
        <v>201</v>
      </c>
      <c r="R124" s="60" t="s">
        <v>202</v>
      </c>
      <c r="S124" s="60" t="s">
        <v>203</v>
      </c>
      <c r="T124" s="61" t="s">
        <v>204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205</v>
      </c>
      <c r="D125" s="29"/>
      <c r="E125" s="29"/>
      <c r="F125" s="29"/>
      <c r="G125" s="29"/>
      <c r="H125" s="29"/>
      <c r="I125" s="29"/>
      <c r="J125" s="129">
        <f>BK125</f>
        <v>98881</v>
      </c>
      <c r="K125" s="29"/>
      <c r="L125" s="30"/>
      <c r="M125" s="62"/>
      <c r="N125" s="53"/>
      <c r="O125" s="63"/>
      <c r="P125" s="130">
        <f>P126</f>
        <v>5.0036499999999995</v>
      </c>
      <c r="Q125" s="63"/>
      <c r="R125" s="130">
        <f>R126</f>
        <v>0.70349400000000006</v>
      </c>
      <c r="S125" s="63"/>
      <c r="T125" s="131">
        <f>T126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184</v>
      </c>
      <c r="BK125" s="132">
        <f>BK126</f>
        <v>98881</v>
      </c>
    </row>
    <row r="126" spans="1:65" s="12" customFormat="1" ht="25.9" customHeight="1">
      <c r="B126" s="133"/>
      <c r="D126" s="134" t="s">
        <v>69</v>
      </c>
      <c r="E126" s="135" t="s">
        <v>271</v>
      </c>
      <c r="F126" s="135" t="s">
        <v>272</v>
      </c>
      <c r="J126" s="136">
        <f>BK126</f>
        <v>98881</v>
      </c>
      <c r="L126" s="133"/>
      <c r="M126" s="137"/>
      <c r="N126" s="138"/>
      <c r="O126" s="138"/>
      <c r="P126" s="139">
        <f>P127+P134+P142+P153</f>
        <v>5.0036499999999995</v>
      </c>
      <c r="Q126" s="138"/>
      <c r="R126" s="139">
        <f>R127+R134+R142+R153</f>
        <v>0.70349400000000006</v>
      </c>
      <c r="S126" s="138"/>
      <c r="T126" s="140">
        <f>T127+T134+T142+T153</f>
        <v>0</v>
      </c>
      <c r="AR126" s="134" t="s">
        <v>79</v>
      </c>
      <c r="AT126" s="141" t="s">
        <v>69</v>
      </c>
      <c r="AU126" s="141" t="s">
        <v>70</v>
      </c>
      <c r="AY126" s="134" t="s">
        <v>208</v>
      </c>
      <c r="BK126" s="142">
        <f>BK127+BK134+BK142+BK153</f>
        <v>98881</v>
      </c>
    </row>
    <row r="127" spans="1:65" s="12" customFormat="1" ht="22.9" customHeight="1">
      <c r="B127" s="133"/>
      <c r="D127" s="134" t="s">
        <v>69</v>
      </c>
      <c r="E127" s="143" t="s">
        <v>734</v>
      </c>
      <c r="F127" s="143" t="s">
        <v>735</v>
      </c>
      <c r="J127" s="144">
        <f>BK127</f>
        <v>2245.35</v>
      </c>
      <c r="L127" s="133"/>
      <c r="M127" s="137"/>
      <c r="N127" s="138"/>
      <c r="O127" s="138"/>
      <c r="P127" s="139">
        <f>SUM(P128:P133)</f>
        <v>0</v>
      </c>
      <c r="Q127" s="138"/>
      <c r="R127" s="139">
        <f>SUM(R128:R133)</f>
        <v>4.9399999999999999E-3</v>
      </c>
      <c r="S127" s="138"/>
      <c r="T127" s="140">
        <f>SUM(T128:T133)</f>
        <v>0</v>
      </c>
      <c r="AR127" s="134" t="s">
        <v>79</v>
      </c>
      <c r="AT127" s="141" t="s">
        <v>69</v>
      </c>
      <c r="AU127" s="141" t="s">
        <v>77</v>
      </c>
      <c r="AY127" s="134" t="s">
        <v>208</v>
      </c>
      <c r="BK127" s="142">
        <f>SUM(BK128:BK133)</f>
        <v>2245.35</v>
      </c>
    </row>
    <row r="128" spans="1:65" s="2" customFormat="1" ht="16.5" customHeight="1">
      <c r="A128" s="29"/>
      <c r="B128" s="145"/>
      <c r="C128" s="146" t="s">
        <v>77</v>
      </c>
      <c r="D128" s="146" t="s">
        <v>211</v>
      </c>
      <c r="E128" s="147" t="s">
        <v>905</v>
      </c>
      <c r="F128" s="148" t="s">
        <v>906</v>
      </c>
      <c r="G128" s="149" t="s">
        <v>287</v>
      </c>
      <c r="H128" s="150">
        <v>61.75</v>
      </c>
      <c r="I128" s="151">
        <v>22</v>
      </c>
      <c r="J128" s="151">
        <f>ROUND(I128*H128,2)</f>
        <v>1358.5</v>
      </c>
      <c r="K128" s="148" t="s">
        <v>1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6.0000000000000002E-5</v>
      </c>
      <c r="R128" s="154">
        <f>Q128*H128</f>
        <v>3.705E-3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278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1358.5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1358.5</v>
      </c>
      <c r="BL128" s="17" t="s">
        <v>278</v>
      </c>
      <c r="BM128" s="156" t="s">
        <v>1835</v>
      </c>
    </row>
    <row r="129" spans="1:65" s="13" customFormat="1">
      <c r="B129" s="158"/>
      <c r="D129" s="159" t="s">
        <v>218</v>
      </c>
      <c r="E129" s="160" t="s">
        <v>1</v>
      </c>
      <c r="F129" s="161" t="s">
        <v>1836</v>
      </c>
      <c r="H129" s="162">
        <v>61.75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77</v>
      </c>
      <c r="AY129" s="160" t="s">
        <v>208</v>
      </c>
    </row>
    <row r="130" spans="1:65" s="2" customFormat="1" ht="16.5" customHeight="1">
      <c r="A130" s="29"/>
      <c r="B130" s="145"/>
      <c r="C130" s="176" t="s">
        <v>79</v>
      </c>
      <c r="D130" s="176" t="s">
        <v>328</v>
      </c>
      <c r="E130" s="177" t="s">
        <v>1837</v>
      </c>
      <c r="F130" s="178" t="s">
        <v>1838</v>
      </c>
      <c r="G130" s="179" t="s">
        <v>287</v>
      </c>
      <c r="H130" s="180">
        <v>61.75</v>
      </c>
      <c r="I130" s="181">
        <v>14.2</v>
      </c>
      <c r="J130" s="181">
        <f>ROUND(I130*H130,2)</f>
        <v>876.85</v>
      </c>
      <c r="K130" s="178" t="s">
        <v>1</v>
      </c>
      <c r="L130" s="182"/>
      <c r="M130" s="183" t="s">
        <v>1</v>
      </c>
      <c r="N130" s="184" t="s">
        <v>35</v>
      </c>
      <c r="O130" s="154">
        <v>0</v>
      </c>
      <c r="P130" s="154">
        <f>O130*H130</f>
        <v>0</v>
      </c>
      <c r="Q130" s="154">
        <v>2.0000000000000002E-5</v>
      </c>
      <c r="R130" s="154">
        <f>Q130*H130</f>
        <v>1.2350000000000002E-3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332</v>
      </c>
      <c r="AT130" s="156" t="s">
        <v>328</v>
      </c>
      <c r="AU130" s="156" t="s">
        <v>79</v>
      </c>
      <c r="AY130" s="17" t="s">
        <v>208</v>
      </c>
      <c r="BE130" s="157">
        <f>IF(N130="základní",J130,0)</f>
        <v>876.85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876.85</v>
      </c>
      <c r="BL130" s="17" t="s">
        <v>278</v>
      </c>
      <c r="BM130" s="156" t="s">
        <v>1839</v>
      </c>
    </row>
    <row r="131" spans="1:65" s="13" customFormat="1">
      <c r="B131" s="158"/>
      <c r="D131" s="159" t="s">
        <v>218</v>
      </c>
      <c r="E131" s="160" t="s">
        <v>1</v>
      </c>
      <c r="F131" s="161" t="s">
        <v>1840</v>
      </c>
      <c r="H131" s="162">
        <v>61.75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2" customFormat="1" ht="16.5" customHeight="1">
      <c r="A132" s="29"/>
      <c r="B132" s="145"/>
      <c r="C132" s="146" t="s">
        <v>226</v>
      </c>
      <c r="D132" s="146" t="s">
        <v>211</v>
      </c>
      <c r="E132" s="147" t="s">
        <v>743</v>
      </c>
      <c r="F132" s="148" t="s">
        <v>744</v>
      </c>
      <c r="G132" s="149" t="s">
        <v>250</v>
      </c>
      <c r="H132" s="150">
        <v>5.0000000000000001E-3</v>
      </c>
      <c r="I132" s="151">
        <v>1000</v>
      </c>
      <c r="J132" s="151">
        <f>ROUND(I132*H132,2)</f>
        <v>5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278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5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5</v>
      </c>
      <c r="BL132" s="17" t="s">
        <v>278</v>
      </c>
      <c r="BM132" s="156" t="s">
        <v>1841</v>
      </c>
    </row>
    <row r="133" spans="1:65" s="2" customFormat="1" ht="16.5" customHeight="1">
      <c r="A133" s="29"/>
      <c r="B133" s="145"/>
      <c r="C133" s="146" t="s">
        <v>216</v>
      </c>
      <c r="D133" s="146" t="s">
        <v>211</v>
      </c>
      <c r="E133" s="147" t="s">
        <v>746</v>
      </c>
      <c r="F133" s="148" t="s">
        <v>747</v>
      </c>
      <c r="G133" s="149" t="s">
        <v>250</v>
      </c>
      <c r="H133" s="150">
        <v>5.0000000000000001E-3</v>
      </c>
      <c r="I133" s="151">
        <v>1000</v>
      </c>
      <c r="J133" s="151">
        <f>ROUND(I133*H133,2)</f>
        <v>5</v>
      </c>
      <c r="K133" s="148" t="s">
        <v>1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278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5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5</v>
      </c>
      <c r="BL133" s="17" t="s">
        <v>278</v>
      </c>
      <c r="BM133" s="156" t="s">
        <v>1842</v>
      </c>
    </row>
    <row r="134" spans="1:65" s="12" customFormat="1" ht="22.9" customHeight="1">
      <c r="B134" s="133"/>
      <c r="D134" s="134" t="s">
        <v>69</v>
      </c>
      <c r="E134" s="143" t="s">
        <v>1843</v>
      </c>
      <c r="F134" s="143" t="s">
        <v>1844</v>
      </c>
      <c r="J134" s="144">
        <f>BK134</f>
        <v>11756.75</v>
      </c>
      <c r="L134" s="133"/>
      <c r="M134" s="137"/>
      <c r="N134" s="138"/>
      <c r="O134" s="138"/>
      <c r="P134" s="139">
        <f>SUM(P135:P141)</f>
        <v>0</v>
      </c>
      <c r="Q134" s="138"/>
      <c r="R134" s="139">
        <f>SUM(R135:R141)</f>
        <v>2.90225E-2</v>
      </c>
      <c r="S134" s="138"/>
      <c r="T134" s="140">
        <f>SUM(T135:T141)</f>
        <v>0</v>
      </c>
      <c r="AR134" s="134" t="s">
        <v>79</v>
      </c>
      <c r="AT134" s="141" t="s">
        <v>69</v>
      </c>
      <c r="AU134" s="141" t="s">
        <v>77</v>
      </c>
      <c r="AY134" s="134" t="s">
        <v>208</v>
      </c>
      <c r="BK134" s="142">
        <f>SUM(BK135:BK141)</f>
        <v>11756.75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1845</v>
      </c>
      <c r="F135" s="148" t="s">
        <v>1846</v>
      </c>
      <c r="G135" s="149" t="s">
        <v>287</v>
      </c>
      <c r="H135" s="150">
        <v>61.75</v>
      </c>
      <c r="I135" s="151">
        <v>169</v>
      </c>
      <c r="J135" s="151">
        <f>ROUND(I135*H135,2)</f>
        <v>10435.75</v>
      </c>
      <c r="K135" s="148" t="s">
        <v>1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4.6999999999999999E-4</v>
      </c>
      <c r="R135" s="154">
        <f>Q135*H135</f>
        <v>2.90225E-2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278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10435.75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10435.75</v>
      </c>
      <c r="BL135" s="17" t="s">
        <v>278</v>
      </c>
      <c r="BM135" s="156" t="s">
        <v>1847</v>
      </c>
    </row>
    <row r="136" spans="1:65" s="13" customFormat="1">
      <c r="B136" s="158"/>
      <c r="D136" s="159" t="s">
        <v>218</v>
      </c>
      <c r="E136" s="160" t="s">
        <v>1</v>
      </c>
      <c r="F136" s="161" t="s">
        <v>1848</v>
      </c>
      <c r="H136" s="162">
        <v>-299.25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3" customFormat="1">
      <c r="B137" s="158"/>
      <c r="D137" s="159" t="s">
        <v>218</v>
      </c>
      <c r="E137" s="160" t="s">
        <v>1</v>
      </c>
      <c r="F137" s="161" t="s">
        <v>1849</v>
      </c>
      <c r="H137" s="162">
        <v>361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4" customFormat="1">
      <c r="B138" s="166"/>
      <c r="D138" s="159" t="s">
        <v>218</v>
      </c>
      <c r="E138" s="167" t="s">
        <v>1</v>
      </c>
      <c r="F138" s="168" t="s">
        <v>283</v>
      </c>
      <c r="H138" s="169">
        <v>61.75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218</v>
      </c>
      <c r="AU138" s="167" t="s">
        <v>79</v>
      </c>
      <c r="AV138" s="14" t="s">
        <v>216</v>
      </c>
      <c r="AW138" s="14" t="s">
        <v>27</v>
      </c>
      <c r="AX138" s="14" t="s">
        <v>77</v>
      </c>
      <c r="AY138" s="167" t="s">
        <v>208</v>
      </c>
    </row>
    <row r="139" spans="1:65" s="2" customFormat="1" ht="16.5" customHeight="1">
      <c r="A139" s="29"/>
      <c r="B139" s="145"/>
      <c r="C139" s="146" t="s">
        <v>241</v>
      </c>
      <c r="D139" s="146" t="s">
        <v>211</v>
      </c>
      <c r="E139" s="147" t="s">
        <v>1850</v>
      </c>
      <c r="F139" s="148" t="s">
        <v>1851</v>
      </c>
      <c r="G139" s="149" t="s">
        <v>287</v>
      </c>
      <c r="H139" s="150">
        <v>61.75</v>
      </c>
      <c r="I139" s="151">
        <v>12</v>
      </c>
      <c r="J139" s="151">
        <f>ROUND(I139*H139,2)</f>
        <v>741</v>
      </c>
      <c r="K139" s="148" t="s">
        <v>1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741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741</v>
      </c>
      <c r="BL139" s="17" t="s">
        <v>278</v>
      </c>
      <c r="BM139" s="156" t="s">
        <v>1852</v>
      </c>
    </row>
    <row r="140" spans="1:65" s="2" customFormat="1" ht="16.5" customHeight="1">
      <c r="A140" s="29"/>
      <c r="B140" s="145"/>
      <c r="C140" s="146" t="s">
        <v>247</v>
      </c>
      <c r="D140" s="146" t="s">
        <v>211</v>
      </c>
      <c r="E140" s="147" t="s">
        <v>1853</v>
      </c>
      <c r="F140" s="148" t="s">
        <v>1854</v>
      </c>
      <c r="G140" s="149" t="s">
        <v>250</v>
      </c>
      <c r="H140" s="150">
        <v>2.9000000000000001E-2</v>
      </c>
      <c r="I140" s="151">
        <v>10000</v>
      </c>
      <c r="J140" s="151">
        <f>ROUND(I140*H140,2)</f>
        <v>290</v>
      </c>
      <c r="K140" s="148" t="s">
        <v>1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278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290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290</v>
      </c>
      <c r="BL140" s="17" t="s">
        <v>278</v>
      </c>
      <c r="BM140" s="156" t="s">
        <v>1855</v>
      </c>
    </row>
    <row r="141" spans="1:65" s="2" customFormat="1" ht="16.5" customHeight="1">
      <c r="A141" s="29"/>
      <c r="B141" s="145"/>
      <c r="C141" s="146" t="s">
        <v>252</v>
      </c>
      <c r="D141" s="146" t="s">
        <v>211</v>
      </c>
      <c r="E141" s="147" t="s">
        <v>1856</v>
      </c>
      <c r="F141" s="148" t="s">
        <v>1857</v>
      </c>
      <c r="G141" s="149" t="s">
        <v>250</v>
      </c>
      <c r="H141" s="150">
        <v>2.9000000000000001E-2</v>
      </c>
      <c r="I141" s="151">
        <v>10000</v>
      </c>
      <c r="J141" s="151">
        <f>ROUND(I141*H141,2)</f>
        <v>290</v>
      </c>
      <c r="K141" s="148" t="s">
        <v>1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278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290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290</v>
      </c>
      <c r="BL141" s="17" t="s">
        <v>278</v>
      </c>
      <c r="BM141" s="156" t="s">
        <v>1858</v>
      </c>
    </row>
    <row r="142" spans="1:65" s="12" customFormat="1" ht="22.9" customHeight="1">
      <c r="B142" s="133"/>
      <c r="D142" s="134" t="s">
        <v>69</v>
      </c>
      <c r="E142" s="143" t="s">
        <v>1786</v>
      </c>
      <c r="F142" s="143" t="s">
        <v>1787</v>
      </c>
      <c r="J142" s="144">
        <f>BK142</f>
        <v>11563.2</v>
      </c>
      <c r="L142" s="133"/>
      <c r="M142" s="137"/>
      <c r="N142" s="138"/>
      <c r="O142" s="138"/>
      <c r="P142" s="139">
        <f>SUM(P143:P152)</f>
        <v>0</v>
      </c>
      <c r="Q142" s="138"/>
      <c r="R142" s="139">
        <f>SUM(R143:R152)</f>
        <v>1.5162E-2</v>
      </c>
      <c r="S142" s="138"/>
      <c r="T142" s="140">
        <f>SUM(T143:T152)</f>
        <v>0</v>
      </c>
      <c r="AR142" s="134" t="s">
        <v>79</v>
      </c>
      <c r="AT142" s="141" t="s">
        <v>69</v>
      </c>
      <c r="AU142" s="141" t="s">
        <v>77</v>
      </c>
      <c r="AY142" s="134" t="s">
        <v>208</v>
      </c>
      <c r="BK142" s="142">
        <f>SUM(BK143:BK152)</f>
        <v>11563.2</v>
      </c>
    </row>
    <row r="143" spans="1:65" s="2" customFormat="1" ht="16.5" customHeight="1">
      <c r="A143" s="29"/>
      <c r="B143" s="145"/>
      <c r="C143" s="146" t="s">
        <v>256</v>
      </c>
      <c r="D143" s="146" t="s">
        <v>211</v>
      </c>
      <c r="E143" s="147" t="s">
        <v>1859</v>
      </c>
      <c r="F143" s="148" t="s">
        <v>1860</v>
      </c>
      <c r="G143" s="149" t="s">
        <v>452</v>
      </c>
      <c r="H143" s="150">
        <v>18.05</v>
      </c>
      <c r="I143" s="151">
        <v>201</v>
      </c>
      <c r="J143" s="151">
        <f>ROUND(I143*H143,2)</f>
        <v>3628.05</v>
      </c>
      <c r="K143" s="148" t="s">
        <v>1</v>
      </c>
      <c r="L143" s="30"/>
      <c r="M143" s="152" t="s">
        <v>1</v>
      </c>
      <c r="N143" s="153" t="s">
        <v>35</v>
      </c>
      <c r="O143" s="154">
        <v>0</v>
      </c>
      <c r="P143" s="154">
        <f>O143*H143</f>
        <v>0</v>
      </c>
      <c r="Q143" s="154">
        <v>1.3999999999999999E-4</v>
      </c>
      <c r="R143" s="154">
        <f>Q143*H143</f>
        <v>2.5269999999999997E-3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278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3628.05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3628.05</v>
      </c>
      <c r="BL143" s="17" t="s">
        <v>278</v>
      </c>
      <c r="BM143" s="156" t="s">
        <v>1861</v>
      </c>
    </row>
    <row r="144" spans="1:65" s="13" customFormat="1">
      <c r="B144" s="158"/>
      <c r="D144" s="159" t="s">
        <v>218</v>
      </c>
      <c r="E144" s="160" t="s">
        <v>1</v>
      </c>
      <c r="F144" s="161" t="s">
        <v>1862</v>
      </c>
      <c r="H144" s="162">
        <v>-38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1863</v>
      </c>
      <c r="H145" s="162">
        <v>56.05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4" customFormat="1">
      <c r="B146" s="166"/>
      <c r="D146" s="159" t="s">
        <v>218</v>
      </c>
      <c r="E146" s="167" t="s">
        <v>1</v>
      </c>
      <c r="F146" s="168" t="s">
        <v>283</v>
      </c>
      <c r="H146" s="169">
        <v>18.049999999999997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218</v>
      </c>
      <c r="AU146" s="167" t="s">
        <v>79</v>
      </c>
      <c r="AV146" s="14" t="s">
        <v>216</v>
      </c>
      <c r="AW146" s="14" t="s">
        <v>27</v>
      </c>
      <c r="AX146" s="14" t="s">
        <v>77</v>
      </c>
      <c r="AY146" s="167" t="s">
        <v>208</v>
      </c>
    </row>
    <row r="147" spans="1:65" s="2" customFormat="1" ht="16.5" customHeight="1">
      <c r="A147" s="29"/>
      <c r="B147" s="145"/>
      <c r="C147" s="146" t="s">
        <v>261</v>
      </c>
      <c r="D147" s="146" t="s">
        <v>211</v>
      </c>
      <c r="E147" s="147" t="s">
        <v>1864</v>
      </c>
      <c r="F147" s="148" t="s">
        <v>1865</v>
      </c>
      <c r="G147" s="149" t="s">
        <v>452</v>
      </c>
      <c r="H147" s="150">
        <v>18.05</v>
      </c>
      <c r="I147" s="151">
        <v>423</v>
      </c>
      <c r="J147" s="151">
        <f>ROUND(I147*H147,2)</f>
        <v>7635.15</v>
      </c>
      <c r="K147" s="148" t="s">
        <v>1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6.9999999999999999E-4</v>
      </c>
      <c r="R147" s="154">
        <f>Q147*H147</f>
        <v>1.2635E-2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278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7635.15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7635.15</v>
      </c>
      <c r="BL147" s="17" t="s">
        <v>278</v>
      </c>
      <c r="BM147" s="156" t="s">
        <v>1866</v>
      </c>
    </row>
    <row r="148" spans="1:65" s="13" customFormat="1">
      <c r="B148" s="158"/>
      <c r="D148" s="159" t="s">
        <v>218</v>
      </c>
      <c r="E148" s="160" t="s">
        <v>1</v>
      </c>
      <c r="F148" s="161" t="s">
        <v>1862</v>
      </c>
      <c r="H148" s="162">
        <v>-38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70</v>
      </c>
      <c r="AY148" s="160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1863</v>
      </c>
      <c r="H149" s="162">
        <v>56.05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4" customFormat="1">
      <c r="B150" s="166"/>
      <c r="D150" s="159" t="s">
        <v>218</v>
      </c>
      <c r="E150" s="167" t="s">
        <v>1</v>
      </c>
      <c r="F150" s="168" t="s">
        <v>283</v>
      </c>
      <c r="H150" s="169">
        <v>18.049999999999997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218</v>
      </c>
      <c r="AU150" s="167" t="s">
        <v>79</v>
      </c>
      <c r="AV150" s="14" t="s">
        <v>216</v>
      </c>
      <c r="AW150" s="14" t="s">
        <v>27</v>
      </c>
      <c r="AX150" s="14" t="s">
        <v>77</v>
      </c>
      <c r="AY150" s="167" t="s">
        <v>208</v>
      </c>
    </row>
    <row r="151" spans="1:65" s="2" customFormat="1" ht="16.5" customHeight="1">
      <c r="A151" s="29"/>
      <c r="B151" s="145"/>
      <c r="C151" s="146" t="s">
        <v>267</v>
      </c>
      <c r="D151" s="146" t="s">
        <v>211</v>
      </c>
      <c r="E151" s="147" t="s">
        <v>1794</v>
      </c>
      <c r="F151" s="148" t="s">
        <v>1795</v>
      </c>
      <c r="G151" s="149" t="s">
        <v>250</v>
      </c>
      <c r="H151" s="150">
        <v>1.4999999999999999E-2</v>
      </c>
      <c r="I151" s="151">
        <v>10000</v>
      </c>
      <c r="J151" s="151">
        <f>ROUND(I151*H151,2)</f>
        <v>150</v>
      </c>
      <c r="K151" s="148" t="s">
        <v>1</v>
      </c>
      <c r="L151" s="30"/>
      <c r="M151" s="152" t="s">
        <v>1</v>
      </c>
      <c r="N151" s="153" t="s">
        <v>35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278</v>
      </c>
      <c r="AT151" s="156" t="s">
        <v>211</v>
      </c>
      <c r="AU151" s="156" t="s">
        <v>79</v>
      </c>
      <c r="AY151" s="17" t="s">
        <v>208</v>
      </c>
      <c r="BE151" s="157">
        <f>IF(N151="základní",J151,0)</f>
        <v>150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150</v>
      </c>
      <c r="BL151" s="17" t="s">
        <v>278</v>
      </c>
      <c r="BM151" s="156" t="s">
        <v>1796</v>
      </c>
    </row>
    <row r="152" spans="1:65" s="2" customFormat="1" ht="16.5" customHeight="1">
      <c r="A152" s="29"/>
      <c r="B152" s="145"/>
      <c r="C152" s="146" t="s">
        <v>275</v>
      </c>
      <c r="D152" s="146" t="s">
        <v>211</v>
      </c>
      <c r="E152" s="147" t="s">
        <v>1797</v>
      </c>
      <c r="F152" s="148" t="s">
        <v>1798</v>
      </c>
      <c r="G152" s="149" t="s">
        <v>250</v>
      </c>
      <c r="H152" s="150">
        <v>1.4999999999999999E-2</v>
      </c>
      <c r="I152" s="151">
        <v>10000</v>
      </c>
      <c r="J152" s="151">
        <f>ROUND(I152*H152,2)</f>
        <v>150</v>
      </c>
      <c r="K152" s="148" t="s">
        <v>1</v>
      </c>
      <c r="L152" s="30"/>
      <c r="M152" s="152" t="s">
        <v>1</v>
      </c>
      <c r="N152" s="153" t="s">
        <v>35</v>
      </c>
      <c r="O152" s="154">
        <v>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150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150</v>
      </c>
      <c r="BL152" s="17" t="s">
        <v>278</v>
      </c>
      <c r="BM152" s="156" t="s">
        <v>1799</v>
      </c>
    </row>
    <row r="153" spans="1:65" s="12" customFormat="1" ht="22.9" customHeight="1">
      <c r="B153" s="133"/>
      <c r="D153" s="134" t="s">
        <v>69</v>
      </c>
      <c r="E153" s="143" t="s">
        <v>1800</v>
      </c>
      <c r="F153" s="143" t="s">
        <v>1801</v>
      </c>
      <c r="J153" s="144">
        <f>BK153</f>
        <v>73315.7</v>
      </c>
      <c r="L153" s="133"/>
      <c r="M153" s="137"/>
      <c r="N153" s="138"/>
      <c r="O153" s="138"/>
      <c r="P153" s="139">
        <f>SUM(P154:P199)</f>
        <v>5.0036499999999995</v>
      </c>
      <c r="Q153" s="138"/>
      <c r="R153" s="139">
        <f>SUM(R154:R199)</f>
        <v>0.65436950000000005</v>
      </c>
      <c r="S153" s="138"/>
      <c r="T153" s="140">
        <f>SUM(T154:T199)</f>
        <v>0</v>
      </c>
      <c r="AR153" s="134" t="s">
        <v>79</v>
      </c>
      <c r="AT153" s="141" t="s">
        <v>69</v>
      </c>
      <c r="AU153" s="141" t="s">
        <v>77</v>
      </c>
      <c r="AY153" s="134" t="s">
        <v>208</v>
      </c>
      <c r="BK153" s="142">
        <f>SUM(BK154:BK199)</f>
        <v>73315.7</v>
      </c>
    </row>
    <row r="154" spans="1:65" s="2" customFormat="1" ht="16.5" customHeight="1">
      <c r="A154" s="29"/>
      <c r="B154" s="145"/>
      <c r="C154" s="146" t="s">
        <v>284</v>
      </c>
      <c r="D154" s="146" t="s">
        <v>211</v>
      </c>
      <c r="E154" s="147" t="s">
        <v>1867</v>
      </c>
      <c r="F154" s="148" t="s">
        <v>1868</v>
      </c>
      <c r="G154" s="149" t="s">
        <v>452</v>
      </c>
      <c r="H154" s="150">
        <v>0.95</v>
      </c>
      <c r="I154" s="151">
        <v>1400</v>
      </c>
      <c r="J154" s="151">
        <f>ROUND(I154*H154,2)</f>
        <v>1330</v>
      </c>
      <c r="K154" s="148" t="s">
        <v>331</v>
      </c>
      <c r="L154" s="30"/>
      <c r="M154" s="152" t="s">
        <v>1</v>
      </c>
      <c r="N154" s="153" t="s">
        <v>35</v>
      </c>
      <c r="O154" s="154">
        <v>0.23599999999999999</v>
      </c>
      <c r="P154" s="154">
        <f>O154*H154</f>
        <v>0.22419999999999998</v>
      </c>
      <c r="Q154" s="154">
        <v>1.4149999999999999E-2</v>
      </c>
      <c r="R154" s="154">
        <f>Q154*H154</f>
        <v>1.34425E-2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278</v>
      </c>
      <c r="AT154" s="156" t="s">
        <v>211</v>
      </c>
      <c r="AU154" s="156" t="s">
        <v>79</v>
      </c>
      <c r="AY154" s="17" t="s">
        <v>208</v>
      </c>
      <c r="BE154" s="157">
        <f>IF(N154="základní",J154,0)</f>
        <v>1330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1330</v>
      </c>
      <c r="BL154" s="17" t="s">
        <v>278</v>
      </c>
      <c r="BM154" s="156" t="s">
        <v>1869</v>
      </c>
    </row>
    <row r="155" spans="1:65" s="13" customFormat="1">
      <c r="B155" s="158"/>
      <c r="D155" s="159" t="s">
        <v>218</v>
      </c>
      <c r="E155" s="160" t="s">
        <v>1</v>
      </c>
      <c r="F155" s="161" t="s">
        <v>1870</v>
      </c>
      <c r="H155" s="162">
        <v>0.95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208</v>
      </c>
    </row>
    <row r="156" spans="1:65" s="2" customFormat="1" ht="16.5" customHeight="1">
      <c r="A156" s="29"/>
      <c r="B156" s="145"/>
      <c r="C156" s="146" t="s">
        <v>290</v>
      </c>
      <c r="D156" s="146" t="s">
        <v>211</v>
      </c>
      <c r="E156" s="147" t="s">
        <v>1871</v>
      </c>
      <c r="F156" s="148" t="s">
        <v>1872</v>
      </c>
      <c r="G156" s="149" t="s">
        <v>452</v>
      </c>
      <c r="H156" s="150">
        <v>0.95</v>
      </c>
      <c r="I156" s="151">
        <v>1560</v>
      </c>
      <c r="J156" s="151">
        <f>ROUND(I156*H156,2)</f>
        <v>1482</v>
      </c>
      <c r="K156" s="148" t="s">
        <v>331</v>
      </c>
      <c r="L156" s="30"/>
      <c r="M156" s="152" t="s">
        <v>1</v>
      </c>
      <c r="N156" s="153" t="s">
        <v>35</v>
      </c>
      <c r="O156" s="154">
        <v>0.249</v>
      </c>
      <c r="P156" s="154">
        <f>O156*H156</f>
        <v>0.23654999999999998</v>
      </c>
      <c r="Q156" s="154">
        <v>1.8499999999999999E-2</v>
      </c>
      <c r="R156" s="154">
        <f>Q156*H156</f>
        <v>1.7574999999999997E-2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278</v>
      </c>
      <c r="AT156" s="156" t="s">
        <v>211</v>
      </c>
      <c r="AU156" s="156" t="s">
        <v>79</v>
      </c>
      <c r="AY156" s="17" t="s">
        <v>208</v>
      </c>
      <c r="BE156" s="157">
        <f>IF(N156="základní",J156,0)</f>
        <v>1482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1482</v>
      </c>
      <c r="BL156" s="17" t="s">
        <v>278</v>
      </c>
      <c r="BM156" s="156" t="s">
        <v>1873</v>
      </c>
    </row>
    <row r="157" spans="1:65" s="13" customFormat="1">
      <c r="B157" s="158"/>
      <c r="D157" s="159" t="s">
        <v>218</v>
      </c>
      <c r="E157" s="160" t="s">
        <v>1</v>
      </c>
      <c r="F157" s="161" t="s">
        <v>1874</v>
      </c>
      <c r="H157" s="162">
        <v>0.95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2" customFormat="1" ht="16.5" customHeight="1">
      <c r="A158" s="29"/>
      <c r="B158" s="145"/>
      <c r="C158" s="146" t="s">
        <v>8</v>
      </c>
      <c r="D158" s="146" t="s">
        <v>211</v>
      </c>
      <c r="E158" s="147" t="s">
        <v>1875</v>
      </c>
      <c r="F158" s="148" t="s">
        <v>1876</v>
      </c>
      <c r="G158" s="149" t="s">
        <v>452</v>
      </c>
      <c r="H158" s="150">
        <v>0.95</v>
      </c>
      <c r="I158" s="151">
        <v>1800</v>
      </c>
      <c r="J158" s="151">
        <f>ROUND(I158*H158,2)</f>
        <v>1710</v>
      </c>
      <c r="K158" s="148" t="s">
        <v>331</v>
      </c>
      <c r="L158" s="30"/>
      <c r="M158" s="152" t="s">
        <v>1</v>
      </c>
      <c r="N158" s="153" t="s">
        <v>35</v>
      </c>
      <c r="O158" s="154">
        <v>0.254</v>
      </c>
      <c r="P158" s="154">
        <f>O158*H158</f>
        <v>0.24129999999999999</v>
      </c>
      <c r="Q158" s="154">
        <v>1.9560000000000001E-2</v>
      </c>
      <c r="R158" s="154">
        <f>Q158*H158</f>
        <v>1.8582000000000001E-2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1710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1710</v>
      </c>
      <c r="BL158" s="17" t="s">
        <v>278</v>
      </c>
      <c r="BM158" s="156" t="s">
        <v>1877</v>
      </c>
    </row>
    <row r="159" spans="1:65" s="13" customFormat="1">
      <c r="B159" s="158"/>
      <c r="D159" s="159" t="s">
        <v>218</v>
      </c>
      <c r="E159" s="160" t="s">
        <v>1</v>
      </c>
      <c r="F159" s="161" t="s">
        <v>1874</v>
      </c>
      <c r="H159" s="162">
        <v>0.95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79</v>
      </c>
      <c r="AV159" s="13" t="s">
        <v>79</v>
      </c>
      <c r="AW159" s="13" t="s">
        <v>27</v>
      </c>
      <c r="AX159" s="13" t="s">
        <v>77</v>
      </c>
      <c r="AY159" s="160" t="s">
        <v>208</v>
      </c>
    </row>
    <row r="160" spans="1:65" s="2" customFormat="1" ht="16.5" customHeight="1">
      <c r="A160" s="29"/>
      <c r="B160" s="145"/>
      <c r="C160" s="146" t="s">
        <v>278</v>
      </c>
      <c r="D160" s="146" t="s">
        <v>211</v>
      </c>
      <c r="E160" s="147" t="s">
        <v>1878</v>
      </c>
      <c r="F160" s="148" t="s">
        <v>1879</v>
      </c>
      <c r="G160" s="149" t="s">
        <v>452</v>
      </c>
      <c r="H160" s="150">
        <v>2.85</v>
      </c>
      <c r="I160" s="151">
        <v>1692</v>
      </c>
      <c r="J160" s="151">
        <f>ROUND(I160*H160,2)</f>
        <v>4822.2</v>
      </c>
      <c r="K160" s="148" t="s">
        <v>1</v>
      </c>
      <c r="L160" s="30"/>
      <c r="M160" s="152" t="s">
        <v>1</v>
      </c>
      <c r="N160" s="153" t="s">
        <v>35</v>
      </c>
      <c r="O160" s="154">
        <v>0</v>
      </c>
      <c r="P160" s="154">
        <f>O160*H160</f>
        <v>0</v>
      </c>
      <c r="Q160" s="154">
        <v>1.4149999999999999E-2</v>
      </c>
      <c r="R160" s="154">
        <f>Q160*H160</f>
        <v>4.0327500000000002E-2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278</v>
      </c>
      <c r="AT160" s="156" t="s">
        <v>211</v>
      </c>
      <c r="AU160" s="156" t="s">
        <v>79</v>
      </c>
      <c r="AY160" s="17" t="s">
        <v>208</v>
      </c>
      <c r="BE160" s="157">
        <f>IF(N160="základní",J160,0)</f>
        <v>4822.2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4822.2</v>
      </c>
      <c r="BL160" s="17" t="s">
        <v>278</v>
      </c>
      <c r="BM160" s="156" t="s">
        <v>1880</v>
      </c>
    </row>
    <row r="161" spans="1:65" s="13" customFormat="1">
      <c r="B161" s="158"/>
      <c r="D161" s="159" t="s">
        <v>218</v>
      </c>
      <c r="E161" s="160" t="s">
        <v>1</v>
      </c>
      <c r="F161" s="161" t="s">
        <v>988</v>
      </c>
      <c r="H161" s="162">
        <v>-1.9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208</v>
      </c>
    </row>
    <row r="162" spans="1:65" s="13" customFormat="1">
      <c r="B162" s="158"/>
      <c r="D162" s="159" t="s">
        <v>218</v>
      </c>
      <c r="E162" s="160" t="s">
        <v>1</v>
      </c>
      <c r="F162" s="161" t="s">
        <v>1881</v>
      </c>
      <c r="H162" s="162">
        <v>0.95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1:65" s="13" customFormat="1">
      <c r="B163" s="158"/>
      <c r="D163" s="159" t="s">
        <v>218</v>
      </c>
      <c r="E163" s="160" t="s">
        <v>1</v>
      </c>
      <c r="F163" s="161" t="s">
        <v>1817</v>
      </c>
      <c r="H163" s="162">
        <v>0.95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208</v>
      </c>
    </row>
    <row r="164" spans="1:65" s="13" customFormat="1">
      <c r="B164" s="158"/>
      <c r="D164" s="159" t="s">
        <v>218</v>
      </c>
      <c r="E164" s="160" t="s">
        <v>1</v>
      </c>
      <c r="F164" s="161" t="s">
        <v>1813</v>
      </c>
      <c r="H164" s="162">
        <v>1.9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70</v>
      </c>
      <c r="AY164" s="160" t="s">
        <v>208</v>
      </c>
    </row>
    <row r="165" spans="1:65" s="13" customFormat="1">
      <c r="B165" s="158"/>
      <c r="D165" s="159" t="s">
        <v>218</v>
      </c>
      <c r="E165" s="160" t="s">
        <v>1</v>
      </c>
      <c r="F165" s="161" t="s">
        <v>1882</v>
      </c>
      <c r="H165" s="162">
        <v>0.95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1:65" s="14" customFormat="1">
      <c r="B166" s="166"/>
      <c r="D166" s="159" t="s">
        <v>218</v>
      </c>
      <c r="E166" s="167" t="s">
        <v>1</v>
      </c>
      <c r="F166" s="168" t="s">
        <v>283</v>
      </c>
      <c r="H166" s="169">
        <v>2.8499999999999996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218</v>
      </c>
      <c r="AU166" s="167" t="s">
        <v>79</v>
      </c>
      <c r="AV166" s="14" t="s">
        <v>216</v>
      </c>
      <c r="AW166" s="14" t="s">
        <v>27</v>
      </c>
      <c r="AX166" s="14" t="s">
        <v>77</v>
      </c>
      <c r="AY166" s="167" t="s">
        <v>208</v>
      </c>
    </row>
    <row r="167" spans="1:65" s="2" customFormat="1" ht="16.5" customHeight="1">
      <c r="A167" s="29"/>
      <c r="B167" s="145"/>
      <c r="C167" s="146" t="s">
        <v>302</v>
      </c>
      <c r="D167" s="146" t="s">
        <v>211</v>
      </c>
      <c r="E167" s="147" t="s">
        <v>1883</v>
      </c>
      <c r="F167" s="148" t="s">
        <v>1884</v>
      </c>
      <c r="G167" s="149" t="s">
        <v>452</v>
      </c>
      <c r="H167" s="150">
        <v>0.95</v>
      </c>
      <c r="I167" s="151">
        <v>1900</v>
      </c>
      <c r="J167" s="151">
        <f>ROUND(I167*H167,2)</f>
        <v>1805</v>
      </c>
      <c r="K167" s="148" t="s">
        <v>331</v>
      </c>
      <c r="L167" s="30"/>
      <c r="M167" s="152" t="s">
        <v>1</v>
      </c>
      <c r="N167" s="153" t="s">
        <v>35</v>
      </c>
      <c r="O167" s="154">
        <v>0.254</v>
      </c>
      <c r="P167" s="154">
        <f>O167*H167</f>
        <v>0.24129999999999999</v>
      </c>
      <c r="Q167" s="154">
        <v>1.942E-2</v>
      </c>
      <c r="R167" s="154">
        <f>Q167*H167</f>
        <v>1.8449E-2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278</v>
      </c>
      <c r="AT167" s="156" t="s">
        <v>211</v>
      </c>
      <c r="AU167" s="156" t="s">
        <v>79</v>
      </c>
      <c r="AY167" s="17" t="s">
        <v>208</v>
      </c>
      <c r="BE167" s="157">
        <f>IF(N167="základní",J167,0)</f>
        <v>1805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1805</v>
      </c>
      <c r="BL167" s="17" t="s">
        <v>278</v>
      </c>
      <c r="BM167" s="156" t="s">
        <v>1885</v>
      </c>
    </row>
    <row r="168" spans="1:65" s="13" customFormat="1">
      <c r="B168" s="158"/>
      <c r="D168" s="159" t="s">
        <v>218</v>
      </c>
      <c r="E168" s="160" t="s">
        <v>1</v>
      </c>
      <c r="F168" s="161" t="s">
        <v>1817</v>
      </c>
      <c r="H168" s="162">
        <v>0.95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77</v>
      </c>
      <c r="AY168" s="160" t="s">
        <v>208</v>
      </c>
    </row>
    <row r="169" spans="1:65" s="2" customFormat="1" ht="16.5" customHeight="1">
      <c r="A169" s="29"/>
      <c r="B169" s="145"/>
      <c r="C169" s="146" t="s">
        <v>307</v>
      </c>
      <c r="D169" s="146" t="s">
        <v>211</v>
      </c>
      <c r="E169" s="147" t="s">
        <v>1886</v>
      </c>
      <c r="F169" s="148" t="s">
        <v>1887</v>
      </c>
      <c r="G169" s="149" t="s">
        <v>452</v>
      </c>
      <c r="H169" s="150">
        <v>0.95</v>
      </c>
      <c r="I169" s="151">
        <v>2280</v>
      </c>
      <c r="J169" s="151">
        <f>ROUND(I169*H169,2)</f>
        <v>2166</v>
      </c>
      <c r="K169" s="148" t="s">
        <v>331</v>
      </c>
      <c r="L169" s="30"/>
      <c r="M169" s="152" t="s">
        <v>1</v>
      </c>
      <c r="N169" s="153" t="s">
        <v>35</v>
      </c>
      <c r="O169" s="154">
        <v>0.27900000000000003</v>
      </c>
      <c r="P169" s="154">
        <f>O169*H169</f>
        <v>0.26505000000000001</v>
      </c>
      <c r="Q169" s="154">
        <v>2.8029999999999999E-2</v>
      </c>
      <c r="R169" s="154">
        <f>Q169*H169</f>
        <v>2.6628499999999999E-2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278</v>
      </c>
      <c r="AT169" s="156" t="s">
        <v>211</v>
      </c>
      <c r="AU169" s="156" t="s">
        <v>79</v>
      </c>
      <c r="AY169" s="17" t="s">
        <v>208</v>
      </c>
      <c r="BE169" s="157">
        <f>IF(N169="základní",J169,0)</f>
        <v>2166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2166</v>
      </c>
      <c r="BL169" s="17" t="s">
        <v>278</v>
      </c>
      <c r="BM169" s="156" t="s">
        <v>1888</v>
      </c>
    </row>
    <row r="170" spans="1:65" s="13" customFormat="1">
      <c r="B170" s="158"/>
      <c r="D170" s="159" t="s">
        <v>218</v>
      </c>
      <c r="E170" s="160" t="s">
        <v>1</v>
      </c>
      <c r="F170" s="161" t="s">
        <v>1889</v>
      </c>
      <c r="H170" s="162">
        <v>0.95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208</v>
      </c>
    </row>
    <row r="171" spans="1:65" s="2" customFormat="1" ht="16.5" customHeight="1">
      <c r="A171" s="29"/>
      <c r="B171" s="145"/>
      <c r="C171" s="146" t="s">
        <v>311</v>
      </c>
      <c r="D171" s="146" t="s">
        <v>211</v>
      </c>
      <c r="E171" s="147" t="s">
        <v>1890</v>
      </c>
      <c r="F171" s="148" t="s">
        <v>1891</v>
      </c>
      <c r="G171" s="149" t="s">
        <v>452</v>
      </c>
      <c r="H171" s="150">
        <v>1.9</v>
      </c>
      <c r="I171" s="151">
        <v>2600</v>
      </c>
      <c r="J171" s="151">
        <f>ROUND(I171*H171,2)</f>
        <v>4940</v>
      </c>
      <c r="K171" s="148" t="s">
        <v>331</v>
      </c>
      <c r="L171" s="30"/>
      <c r="M171" s="152" t="s">
        <v>1</v>
      </c>
      <c r="N171" s="153" t="s">
        <v>35</v>
      </c>
      <c r="O171" s="154">
        <v>0.26600000000000001</v>
      </c>
      <c r="P171" s="154">
        <f>O171*H171</f>
        <v>0.50539999999999996</v>
      </c>
      <c r="Q171" s="154">
        <v>2.3400000000000001E-2</v>
      </c>
      <c r="R171" s="154">
        <f>Q171*H171</f>
        <v>4.446E-2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278</v>
      </c>
      <c r="AT171" s="156" t="s">
        <v>211</v>
      </c>
      <c r="AU171" s="156" t="s">
        <v>79</v>
      </c>
      <c r="AY171" s="17" t="s">
        <v>208</v>
      </c>
      <c r="BE171" s="157">
        <f>IF(N171="základní",J171,0)</f>
        <v>4940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4940</v>
      </c>
      <c r="BL171" s="17" t="s">
        <v>278</v>
      </c>
      <c r="BM171" s="156" t="s">
        <v>1892</v>
      </c>
    </row>
    <row r="172" spans="1:65" s="13" customFormat="1">
      <c r="B172" s="158"/>
      <c r="D172" s="159" t="s">
        <v>218</v>
      </c>
      <c r="E172" s="160" t="s">
        <v>1</v>
      </c>
      <c r="F172" s="161" t="s">
        <v>1893</v>
      </c>
      <c r="H172" s="162">
        <v>1.9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208</v>
      </c>
    </row>
    <row r="173" spans="1:65" s="2" customFormat="1" ht="16.5" customHeight="1">
      <c r="A173" s="29"/>
      <c r="B173" s="145"/>
      <c r="C173" s="146" t="s">
        <v>387</v>
      </c>
      <c r="D173" s="146" t="s">
        <v>211</v>
      </c>
      <c r="E173" s="147" t="s">
        <v>1894</v>
      </c>
      <c r="F173" s="148" t="s">
        <v>1895</v>
      </c>
      <c r="G173" s="149" t="s">
        <v>452</v>
      </c>
      <c r="H173" s="150">
        <v>2.85</v>
      </c>
      <c r="I173" s="151">
        <v>2450</v>
      </c>
      <c r="J173" s="151">
        <f>ROUND(I173*H173,2)</f>
        <v>6982.5</v>
      </c>
      <c r="K173" s="148" t="s">
        <v>331</v>
      </c>
      <c r="L173" s="30"/>
      <c r="M173" s="152" t="s">
        <v>1</v>
      </c>
      <c r="N173" s="153" t="s">
        <v>35</v>
      </c>
      <c r="O173" s="154">
        <v>0.26100000000000001</v>
      </c>
      <c r="P173" s="154">
        <f>O173*H173</f>
        <v>0.74385000000000001</v>
      </c>
      <c r="Q173" s="154">
        <v>2.1760000000000002E-2</v>
      </c>
      <c r="R173" s="154">
        <f>Q173*H173</f>
        <v>6.2016000000000009E-2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6982.5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6982.5</v>
      </c>
      <c r="BL173" s="17" t="s">
        <v>278</v>
      </c>
      <c r="BM173" s="156" t="s">
        <v>1896</v>
      </c>
    </row>
    <row r="174" spans="1:65" s="13" customFormat="1">
      <c r="B174" s="158"/>
      <c r="D174" s="159" t="s">
        <v>218</v>
      </c>
      <c r="E174" s="160" t="s">
        <v>1</v>
      </c>
      <c r="F174" s="161" t="s">
        <v>1897</v>
      </c>
      <c r="H174" s="162">
        <v>2.85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218</v>
      </c>
      <c r="AU174" s="160" t="s">
        <v>79</v>
      </c>
      <c r="AV174" s="13" t="s">
        <v>79</v>
      </c>
      <c r="AW174" s="13" t="s">
        <v>27</v>
      </c>
      <c r="AX174" s="13" t="s">
        <v>77</v>
      </c>
      <c r="AY174" s="160" t="s">
        <v>208</v>
      </c>
    </row>
    <row r="175" spans="1:65" s="2" customFormat="1" ht="16.5" customHeight="1">
      <c r="A175" s="29"/>
      <c r="B175" s="145"/>
      <c r="C175" s="146" t="s">
        <v>7</v>
      </c>
      <c r="D175" s="146" t="s">
        <v>211</v>
      </c>
      <c r="E175" s="147" t="s">
        <v>1898</v>
      </c>
      <c r="F175" s="148" t="s">
        <v>1899</v>
      </c>
      <c r="G175" s="149" t="s">
        <v>452</v>
      </c>
      <c r="H175" s="150">
        <v>0.95</v>
      </c>
      <c r="I175" s="151">
        <v>2630</v>
      </c>
      <c r="J175" s="151">
        <f>ROUND(I175*H175,2)</f>
        <v>2498.5</v>
      </c>
      <c r="K175" s="148" t="s">
        <v>1</v>
      </c>
      <c r="L175" s="30"/>
      <c r="M175" s="152" t="s">
        <v>1</v>
      </c>
      <c r="N175" s="153" t="s">
        <v>35</v>
      </c>
      <c r="O175" s="154">
        <v>0</v>
      </c>
      <c r="P175" s="154">
        <f>O175*H175</f>
        <v>0</v>
      </c>
      <c r="Q175" s="154">
        <v>2.5020000000000001E-2</v>
      </c>
      <c r="R175" s="154">
        <f>Q175*H175</f>
        <v>2.3768999999999998E-2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278</v>
      </c>
      <c r="AT175" s="156" t="s">
        <v>211</v>
      </c>
      <c r="AU175" s="156" t="s">
        <v>79</v>
      </c>
      <c r="AY175" s="17" t="s">
        <v>208</v>
      </c>
      <c r="BE175" s="157">
        <f>IF(N175="základní",J175,0)</f>
        <v>2498.5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77</v>
      </c>
      <c r="BK175" s="157">
        <f>ROUND(I175*H175,2)</f>
        <v>2498.5</v>
      </c>
      <c r="BL175" s="17" t="s">
        <v>278</v>
      </c>
      <c r="BM175" s="156" t="s">
        <v>1900</v>
      </c>
    </row>
    <row r="176" spans="1:65" s="13" customFormat="1">
      <c r="B176" s="158"/>
      <c r="D176" s="159" t="s">
        <v>218</v>
      </c>
      <c r="E176" s="160" t="s">
        <v>1</v>
      </c>
      <c r="F176" s="161" t="s">
        <v>1901</v>
      </c>
      <c r="H176" s="162">
        <v>-3.8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208</v>
      </c>
    </row>
    <row r="177" spans="1:65" s="13" customFormat="1">
      <c r="B177" s="158"/>
      <c r="D177" s="159" t="s">
        <v>218</v>
      </c>
      <c r="E177" s="160" t="s">
        <v>1</v>
      </c>
      <c r="F177" s="161" t="s">
        <v>1881</v>
      </c>
      <c r="H177" s="162">
        <v>0.95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1:65" s="13" customFormat="1">
      <c r="B178" s="158"/>
      <c r="D178" s="159" t="s">
        <v>218</v>
      </c>
      <c r="E178" s="160" t="s">
        <v>1</v>
      </c>
      <c r="F178" s="161" t="s">
        <v>1902</v>
      </c>
      <c r="H178" s="162">
        <v>2.85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218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208</v>
      </c>
    </row>
    <row r="179" spans="1:65" s="13" customFormat="1">
      <c r="B179" s="158"/>
      <c r="D179" s="159" t="s">
        <v>218</v>
      </c>
      <c r="E179" s="160" t="s">
        <v>1</v>
      </c>
      <c r="F179" s="161" t="s">
        <v>1882</v>
      </c>
      <c r="H179" s="162">
        <v>0.95</v>
      </c>
      <c r="L179" s="158"/>
      <c r="M179" s="163"/>
      <c r="N179" s="164"/>
      <c r="O179" s="164"/>
      <c r="P179" s="164"/>
      <c r="Q179" s="164"/>
      <c r="R179" s="164"/>
      <c r="S179" s="164"/>
      <c r="T179" s="165"/>
      <c r="AT179" s="160" t="s">
        <v>218</v>
      </c>
      <c r="AU179" s="160" t="s">
        <v>79</v>
      </c>
      <c r="AV179" s="13" t="s">
        <v>79</v>
      </c>
      <c r="AW179" s="13" t="s">
        <v>27</v>
      </c>
      <c r="AX179" s="13" t="s">
        <v>70</v>
      </c>
      <c r="AY179" s="160" t="s">
        <v>208</v>
      </c>
    </row>
    <row r="180" spans="1:65" s="14" customFormat="1">
      <c r="B180" s="166"/>
      <c r="D180" s="159" t="s">
        <v>218</v>
      </c>
      <c r="E180" s="167" t="s">
        <v>1</v>
      </c>
      <c r="F180" s="168" t="s">
        <v>283</v>
      </c>
      <c r="H180" s="169">
        <v>0.9500000000000004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218</v>
      </c>
      <c r="AU180" s="167" t="s">
        <v>79</v>
      </c>
      <c r="AV180" s="14" t="s">
        <v>216</v>
      </c>
      <c r="AW180" s="14" t="s">
        <v>27</v>
      </c>
      <c r="AX180" s="14" t="s">
        <v>77</v>
      </c>
      <c r="AY180" s="167" t="s">
        <v>208</v>
      </c>
    </row>
    <row r="181" spans="1:65" s="2" customFormat="1" ht="16.5" customHeight="1">
      <c r="A181" s="29"/>
      <c r="B181" s="145"/>
      <c r="C181" s="146" t="s">
        <v>455</v>
      </c>
      <c r="D181" s="146" t="s">
        <v>211</v>
      </c>
      <c r="E181" s="147" t="s">
        <v>1903</v>
      </c>
      <c r="F181" s="148" t="s">
        <v>1904</v>
      </c>
      <c r="G181" s="149" t="s">
        <v>452</v>
      </c>
      <c r="H181" s="150">
        <v>0.95</v>
      </c>
      <c r="I181" s="151">
        <v>2700</v>
      </c>
      <c r="J181" s="151">
        <f>ROUND(I181*H181,2)</f>
        <v>2565</v>
      </c>
      <c r="K181" s="148" t="s">
        <v>331</v>
      </c>
      <c r="L181" s="30"/>
      <c r="M181" s="152" t="s">
        <v>1</v>
      </c>
      <c r="N181" s="153" t="s">
        <v>35</v>
      </c>
      <c r="O181" s="154">
        <v>0.28199999999999997</v>
      </c>
      <c r="P181" s="154">
        <f>O181*H181</f>
        <v>0.26789999999999997</v>
      </c>
      <c r="Q181" s="154">
        <v>2.828E-2</v>
      </c>
      <c r="R181" s="154">
        <f>Q181*H181</f>
        <v>2.6865999999999998E-2</v>
      </c>
      <c r="S181" s="154">
        <v>0</v>
      </c>
      <c r="T181" s="15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278</v>
      </c>
      <c r="AT181" s="156" t="s">
        <v>211</v>
      </c>
      <c r="AU181" s="156" t="s">
        <v>79</v>
      </c>
      <c r="AY181" s="17" t="s">
        <v>208</v>
      </c>
      <c r="BE181" s="157">
        <f>IF(N181="základní",J181,0)</f>
        <v>2565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7" t="s">
        <v>77</v>
      </c>
      <c r="BK181" s="157">
        <f>ROUND(I181*H181,2)</f>
        <v>2565</v>
      </c>
      <c r="BL181" s="17" t="s">
        <v>278</v>
      </c>
      <c r="BM181" s="156" t="s">
        <v>1905</v>
      </c>
    </row>
    <row r="182" spans="1:65" s="13" customFormat="1">
      <c r="B182" s="158"/>
      <c r="D182" s="159" t="s">
        <v>218</v>
      </c>
      <c r="E182" s="160" t="s">
        <v>1</v>
      </c>
      <c r="F182" s="161" t="s">
        <v>1881</v>
      </c>
      <c r="H182" s="162">
        <v>0.95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218</v>
      </c>
      <c r="AU182" s="160" t="s">
        <v>79</v>
      </c>
      <c r="AV182" s="13" t="s">
        <v>79</v>
      </c>
      <c r="AW182" s="13" t="s">
        <v>27</v>
      </c>
      <c r="AX182" s="13" t="s">
        <v>77</v>
      </c>
      <c r="AY182" s="160" t="s">
        <v>208</v>
      </c>
    </row>
    <row r="183" spans="1:65" s="2" customFormat="1" ht="16.5" customHeight="1">
      <c r="A183" s="29"/>
      <c r="B183" s="145"/>
      <c r="C183" s="146" t="s">
        <v>459</v>
      </c>
      <c r="D183" s="146" t="s">
        <v>211</v>
      </c>
      <c r="E183" s="147" t="s">
        <v>1906</v>
      </c>
      <c r="F183" s="148" t="s">
        <v>1907</v>
      </c>
      <c r="G183" s="149" t="s">
        <v>452</v>
      </c>
      <c r="H183" s="150">
        <v>0.95</v>
      </c>
      <c r="I183" s="151">
        <v>3090</v>
      </c>
      <c r="J183" s="151">
        <f>ROUND(I183*H183,2)</f>
        <v>2935.5</v>
      </c>
      <c r="K183" s="148" t="s">
        <v>1</v>
      </c>
      <c r="L183" s="30"/>
      <c r="M183" s="152" t="s">
        <v>1</v>
      </c>
      <c r="N183" s="153" t="s">
        <v>35</v>
      </c>
      <c r="O183" s="154">
        <v>0</v>
      </c>
      <c r="P183" s="154">
        <f>O183*H183</f>
        <v>0</v>
      </c>
      <c r="Q183" s="154">
        <v>3.7199999999999997E-2</v>
      </c>
      <c r="R183" s="154">
        <f>Q183*H183</f>
        <v>3.5339999999999996E-2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278</v>
      </c>
      <c r="AT183" s="156" t="s">
        <v>211</v>
      </c>
      <c r="AU183" s="156" t="s">
        <v>79</v>
      </c>
      <c r="AY183" s="17" t="s">
        <v>208</v>
      </c>
      <c r="BE183" s="157">
        <f>IF(N183="základní",J183,0)</f>
        <v>2935.5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77</v>
      </c>
      <c r="BK183" s="157">
        <f>ROUND(I183*H183,2)</f>
        <v>2935.5</v>
      </c>
      <c r="BL183" s="17" t="s">
        <v>278</v>
      </c>
      <c r="BM183" s="156" t="s">
        <v>1908</v>
      </c>
    </row>
    <row r="184" spans="1:65" s="13" customFormat="1">
      <c r="B184" s="158"/>
      <c r="D184" s="159" t="s">
        <v>218</v>
      </c>
      <c r="E184" s="160" t="s">
        <v>1</v>
      </c>
      <c r="F184" s="161" t="s">
        <v>1909</v>
      </c>
      <c r="H184" s="162">
        <v>-2.85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218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208</v>
      </c>
    </row>
    <row r="185" spans="1:65" s="13" customFormat="1">
      <c r="B185" s="158"/>
      <c r="D185" s="159" t="s">
        <v>218</v>
      </c>
      <c r="E185" s="160" t="s">
        <v>1</v>
      </c>
      <c r="F185" s="161" t="s">
        <v>1881</v>
      </c>
      <c r="H185" s="162">
        <v>0.95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218</v>
      </c>
      <c r="AU185" s="160" t="s">
        <v>79</v>
      </c>
      <c r="AV185" s="13" t="s">
        <v>79</v>
      </c>
      <c r="AW185" s="13" t="s">
        <v>27</v>
      </c>
      <c r="AX185" s="13" t="s">
        <v>70</v>
      </c>
      <c r="AY185" s="160" t="s">
        <v>208</v>
      </c>
    </row>
    <row r="186" spans="1:65" s="13" customFormat="1">
      <c r="B186" s="158"/>
      <c r="D186" s="159" t="s">
        <v>218</v>
      </c>
      <c r="E186" s="160" t="s">
        <v>1</v>
      </c>
      <c r="F186" s="161" t="s">
        <v>1902</v>
      </c>
      <c r="H186" s="162">
        <v>2.85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218</v>
      </c>
      <c r="AU186" s="160" t="s">
        <v>79</v>
      </c>
      <c r="AV186" s="13" t="s">
        <v>79</v>
      </c>
      <c r="AW186" s="13" t="s">
        <v>27</v>
      </c>
      <c r="AX186" s="13" t="s">
        <v>70</v>
      </c>
      <c r="AY186" s="160" t="s">
        <v>208</v>
      </c>
    </row>
    <row r="187" spans="1:65" s="14" customFormat="1">
      <c r="B187" s="166"/>
      <c r="D187" s="159" t="s">
        <v>218</v>
      </c>
      <c r="E187" s="167" t="s">
        <v>1</v>
      </c>
      <c r="F187" s="168" t="s">
        <v>283</v>
      </c>
      <c r="H187" s="169">
        <v>0.95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218</v>
      </c>
      <c r="AU187" s="167" t="s">
        <v>79</v>
      </c>
      <c r="AV187" s="14" t="s">
        <v>216</v>
      </c>
      <c r="AW187" s="14" t="s">
        <v>27</v>
      </c>
      <c r="AX187" s="14" t="s">
        <v>77</v>
      </c>
      <c r="AY187" s="167" t="s">
        <v>208</v>
      </c>
    </row>
    <row r="188" spans="1:65" s="2" customFormat="1" ht="16.5" customHeight="1">
      <c r="A188" s="29"/>
      <c r="B188" s="145"/>
      <c r="C188" s="146" t="s">
        <v>464</v>
      </c>
      <c r="D188" s="146" t="s">
        <v>211</v>
      </c>
      <c r="E188" s="147" t="s">
        <v>1910</v>
      </c>
      <c r="F188" s="148" t="s">
        <v>1911</v>
      </c>
      <c r="G188" s="149" t="s">
        <v>452</v>
      </c>
      <c r="H188" s="150">
        <v>3.8</v>
      </c>
      <c r="I188" s="151">
        <v>3480</v>
      </c>
      <c r="J188" s="151">
        <f>ROUND(I188*H188,2)</f>
        <v>13224</v>
      </c>
      <c r="K188" s="148" t="s">
        <v>331</v>
      </c>
      <c r="L188" s="30"/>
      <c r="M188" s="152" t="s">
        <v>1</v>
      </c>
      <c r="N188" s="153" t="s">
        <v>35</v>
      </c>
      <c r="O188" s="154">
        <v>0.31900000000000001</v>
      </c>
      <c r="P188" s="154">
        <f>O188*H188</f>
        <v>1.2121999999999999</v>
      </c>
      <c r="Q188" s="154">
        <v>4.1320000000000003E-2</v>
      </c>
      <c r="R188" s="154">
        <f>Q188*H188</f>
        <v>0.15701599999999999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278</v>
      </c>
      <c r="AT188" s="156" t="s">
        <v>211</v>
      </c>
      <c r="AU188" s="156" t="s">
        <v>79</v>
      </c>
      <c r="AY188" s="17" t="s">
        <v>208</v>
      </c>
      <c r="BE188" s="157">
        <f>IF(N188="základní",J188,0)</f>
        <v>13224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77</v>
      </c>
      <c r="BK188" s="157">
        <f>ROUND(I188*H188,2)</f>
        <v>13224</v>
      </c>
      <c r="BL188" s="17" t="s">
        <v>278</v>
      </c>
      <c r="BM188" s="156" t="s">
        <v>1912</v>
      </c>
    </row>
    <row r="189" spans="1:65" s="13" customFormat="1">
      <c r="B189" s="158"/>
      <c r="D189" s="159" t="s">
        <v>218</v>
      </c>
      <c r="E189" s="160" t="s">
        <v>1</v>
      </c>
      <c r="F189" s="161" t="s">
        <v>1881</v>
      </c>
      <c r="H189" s="162">
        <v>0.95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218</v>
      </c>
      <c r="AU189" s="160" t="s">
        <v>79</v>
      </c>
      <c r="AV189" s="13" t="s">
        <v>79</v>
      </c>
      <c r="AW189" s="13" t="s">
        <v>27</v>
      </c>
      <c r="AX189" s="13" t="s">
        <v>70</v>
      </c>
      <c r="AY189" s="160" t="s">
        <v>208</v>
      </c>
    </row>
    <row r="190" spans="1:65" s="13" customFormat="1">
      <c r="B190" s="158"/>
      <c r="D190" s="159" t="s">
        <v>218</v>
      </c>
      <c r="E190" s="160" t="s">
        <v>1</v>
      </c>
      <c r="F190" s="161" t="s">
        <v>1897</v>
      </c>
      <c r="H190" s="162">
        <v>2.85</v>
      </c>
      <c r="L190" s="158"/>
      <c r="M190" s="163"/>
      <c r="N190" s="164"/>
      <c r="O190" s="164"/>
      <c r="P190" s="164"/>
      <c r="Q190" s="164"/>
      <c r="R190" s="164"/>
      <c r="S190" s="164"/>
      <c r="T190" s="165"/>
      <c r="AT190" s="160" t="s">
        <v>218</v>
      </c>
      <c r="AU190" s="160" t="s">
        <v>79</v>
      </c>
      <c r="AV190" s="13" t="s">
        <v>79</v>
      </c>
      <c r="AW190" s="13" t="s">
        <v>27</v>
      </c>
      <c r="AX190" s="13" t="s">
        <v>70</v>
      </c>
      <c r="AY190" s="160" t="s">
        <v>208</v>
      </c>
    </row>
    <row r="191" spans="1:65" s="14" customFormat="1">
      <c r="B191" s="166"/>
      <c r="D191" s="159" t="s">
        <v>218</v>
      </c>
      <c r="E191" s="167" t="s">
        <v>1</v>
      </c>
      <c r="F191" s="168" t="s">
        <v>283</v>
      </c>
      <c r="H191" s="169">
        <v>3.8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218</v>
      </c>
      <c r="AU191" s="167" t="s">
        <v>79</v>
      </c>
      <c r="AV191" s="14" t="s">
        <v>216</v>
      </c>
      <c r="AW191" s="14" t="s">
        <v>27</v>
      </c>
      <c r="AX191" s="14" t="s">
        <v>77</v>
      </c>
      <c r="AY191" s="167" t="s">
        <v>208</v>
      </c>
    </row>
    <row r="192" spans="1:65" s="2" customFormat="1" ht="16.5" customHeight="1">
      <c r="A192" s="29"/>
      <c r="B192" s="145"/>
      <c r="C192" s="146" t="s">
        <v>469</v>
      </c>
      <c r="D192" s="146" t="s">
        <v>211</v>
      </c>
      <c r="E192" s="147" t="s">
        <v>1913</v>
      </c>
      <c r="F192" s="148" t="s">
        <v>1914</v>
      </c>
      <c r="G192" s="149" t="s">
        <v>452</v>
      </c>
      <c r="H192" s="150">
        <v>0.95</v>
      </c>
      <c r="I192" s="151">
        <v>4000</v>
      </c>
      <c r="J192" s="151">
        <f>ROUND(I192*H192,2)</f>
        <v>3800</v>
      </c>
      <c r="K192" s="148" t="s">
        <v>331</v>
      </c>
      <c r="L192" s="30"/>
      <c r="M192" s="152" t="s">
        <v>1</v>
      </c>
      <c r="N192" s="153" t="s">
        <v>35</v>
      </c>
      <c r="O192" s="154">
        <v>0.33900000000000002</v>
      </c>
      <c r="P192" s="154">
        <f>O192*H192</f>
        <v>0.32205</v>
      </c>
      <c r="Q192" s="154">
        <v>4.7840000000000001E-2</v>
      </c>
      <c r="R192" s="154">
        <f>Q192*H192</f>
        <v>4.5447999999999995E-2</v>
      </c>
      <c r="S192" s="154">
        <v>0</v>
      </c>
      <c r="T192" s="155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6" t="s">
        <v>278</v>
      </c>
      <c r="AT192" s="156" t="s">
        <v>211</v>
      </c>
      <c r="AU192" s="156" t="s">
        <v>79</v>
      </c>
      <c r="AY192" s="17" t="s">
        <v>208</v>
      </c>
      <c r="BE192" s="157">
        <f>IF(N192="základní",J192,0)</f>
        <v>3800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77</v>
      </c>
      <c r="BK192" s="157">
        <f>ROUND(I192*H192,2)</f>
        <v>3800</v>
      </c>
      <c r="BL192" s="17" t="s">
        <v>278</v>
      </c>
      <c r="BM192" s="156" t="s">
        <v>1915</v>
      </c>
    </row>
    <row r="193" spans="1:65" s="13" customFormat="1">
      <c r="B193" s="158"/>
      <c r="D193" s="159" t="s">
        <v>218</v>
      </c>
      <c r="E193" s="160" t="s">
        <v>1</v>
      </c>
      <c r="F193" s="161" t="s">
        <v>1881</v>
      </c>
      <c r="H193" s="162">
        <v>0.95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218</v>
      </c>
      <c r="AU193" s="160" t="s">
        <v>79</v>
      </c>
      <c r="AV193" s="13" t="s">
        <v>79</v>
      </c>
      <c r="AW193" s="13" t="s">
        <v>27</v>
      </c>
      <c r="AX193" s="13" t="s">
        <v>77</v>
      </c>
      <c r="AY193" s="160" t="s">
        <v>208</v>
      </c>
    </row>
    <row r="194" spans="1:65" s="2" customFormat="1" ht="16.5" customHeight="1">
      <c r="A194" s="29"/>
      <c r="B194" s="145"/>
      <c r="C194" s="146" t="s">
        <v>470</v>
      </c>
      <c r="D194" s="146" t="s">
        <v>211</v>
      </c>
      <c r="E194" s="147" t="s">
        <v>1916</v>
      </c>
      <c r="F194" s="148" t="s">
        <v>1917</v>
      </c>
      <c r="G194" s="149" t="s">
        <v>452</v>
      </c>
      <c r="H194" s="150">
        <v>0.95</v>
      </c>
      <c r="I194" s="151">
        <v>4200</v>
      </c>
      <c r="J194" s="151">
        <f>ROUND(I194*H194,2)</f>
        <v>3990</v>
      </c>
      <c r="K194" s="148" t="s">
        <v>331</v>
      </c>
      <c r="L194" s="30"/>
      <c r="M194" s="152" t="s">
        <v>1</v>
      </c>
      <c r="N194" s="153" t="s">
        <v>35</v>
      </c>
      <c r="O194" s="154">
        <v>0.29499999999999998</v>
      </c>
      <c r="P194" s="154">
        <f>O194*H194</f>
        <v>0.28025</v>
      </c>
      <c r="Q194" s="154">
        <v>3.3399999999999999E-2</v>
      </c>
      <c r="R194" s="154">
        <f>Q194*H194</f>
        <v>3.1729999999999994E-2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278</v>
      </c>
      <c r="AT194" s="156" t="s">
        <v>211</v>
      </c>
      <c r="AU194" s="156" t="s">
        <v>79</v>
      </c>
      <c r="AY194" s="17" t="s">
        <v>208</v>
      </c>
      <c r="BE194" s="157">
        <f>IF(N194="základní",J194,0)</f>
        <v>3990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77</v>
      </c>
      <c r="BK194" s="157">
        <f>ROUND(I194*H194,2)</f>
        <v>3990</v>
      </c>
      <c r="BL194" s="17" t="s">
        <v>278</v>
      </c>
      <c r="BM194" s="156" t="s">
        <v>1918</v>
      </c>
    </row>
    <row r="195" spans="1:65" s="13" customFormat="1">
      <c r="B195" s="158"/>
      <c r="D195" s="159" t="s">
        <v>218</v>
      </c>
      <c r="E195" s="160" t="s">
        <v>1</v>
      </c>
      <c r="F195" s="161" t="s">
        <v>1889</v>
      </c>
      <c r="H195" s="162">
        <v>0.95</v>
      </c>
      <c r="L195" s="158"/>
      <c r="M195" s="163"/>
      <c r="N195" s="164"/>
      <c r="O195" s="164"/>
      <c r="P195" s="164"/>
      <c r="Q195" s="164"/>
      <c r="R195" s="164"/>
      <c r="S195" s="164"/>
      <c r="T195" s="165"/>
      <c r="AT195" s="160" t="s">
        <v>218</v>
      </c>
      <c r="AU195" s="160" t="s">
        <v>79</v>
      </c>
      <c r="AV195" s="13" t="s">
        <v>79</v>
      </c>
      <c r="AW195" s="13" t="s">
        <v>27</v>
      </c>
      <c r="AX195" s="13" t="s">
        <v>77</v>
      </c>
      <c r="AY195" s="160" t="s">
        <v>208</v>
      </c>
    </row>
    <row r="196" spans="1:65" s="2" customFormat="1" ht="16.5" customHeight="1">
      <c r="A196" s="29"/>
      <c r="B196" s="145"/>
      <c r="C196" s="146" t="s">
        <v>473</v>
      </c>
      <c r="D196" s="146" t="s">
        <v>211</v>
      </c>
      <c r="E196" s="147" t="s">
        <v>1919</v>
      </c>
      <c r="F196" s="148" t="s">
        <v>1920</v>
      </c>
      <c r="G196" s="149" t="s">
        <v>452</v>
      </c>
      <c r="H196" s="150">
        <v>0.95</v>
      </c>
      <c r="I196" s="151">
        <v>6300</v>
      </c>
      <c r="J196" s="151">
        <f>ROUND(I196*H196,2)</f>
        <v>5985</v>
      </c>
      <c r="K196" s="148" t="s">
        <v>331</v>
      </c>
      <c r="L196" s="30"/>
      <c r="M196" s="152" t="s">
        <v>1</v>
      </c>
      <c r="N196" s="153" t="s">
        <v>35</v>
      </c>
      <c r="O196" s="154">
        <v>0.48799999999999999</v>
      </c>
      <c r="P196" s="154">
        <f>O196*H196</f>
        <v>0.46359999999999996</v>
      </c>
      <c r="Q196" s="154">
        <v>9.7600000000000006E-2</v>
      </c>
      <c r="R196" s="154">
        <f>Q196*H196</f>
        <v>9.2719999999999997E-2</v>
      </c>
      <c r="S196" s="154">
        <v>0</v>
      </c>
      <c r="T196" s="15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278</v>
      </c>
      <c r="AT196" s="156" t="s">
        <v>211</v>
      </c>
      <c r="AU196" s="156" t="s">
        <v>79</v>
      </c>
      <c r="AY196" s="17" t="s">
        <v>208</v>
      </c>
      <c r="BE196" s="157">
        <f>IF(N196="základní",J196,0)</f>
        <v>5985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77</v>
      </c>
      <c r="BK196" s="157">
        <f>ROUND(I196*H196,2)</f>
        <v>5985</v>
      </c>
      <c r="BL196" s="17" t="s">
        <v>278</v>
      </c>
      <c r="BM196" s="156" t="s">
        <v>1921</v>
      </c>
    </row>
    <row r="197" spans="1:65" s="13" customFormat="1">
      <c r="B197" s="158"/>
      <c r="D197" s="159" t="s">
        <v>218</v>
      </c>
      <c r="E197" s="160" t="s">
        <v>1</v>
      </c>
      <c r="F197" s="161" t="s">
        <v>1922</v>
      </c>
      <c r="H197" s="162">
        <v>0.95</v>
      </c>
      <c r="L197" s="158"/>
      <c r="M197" s="163"/>
      <c r="N197" s="164"/>
      <c r="O197" s="164"/>
      <c r="P197" s="164"/>
      <c r="Q197" s="164"/>
      <c r="R197" s="164"/>
      <c r="S197" s="164"/>
      <c r="T197" s="165"/>
      <c r="AT197" s="160" t="s">
        <v>218</v>
      </c>
      <c r="AU197" s="160" t="s">
        <v>79</v>
      </c>
      <c r="AV197" s="13" t="s">
        <v>79</v>
      </c>
      <c r="AW197" s="13" t="s">
        <v>27</v>
      </c>
      <c r="AX197" s="13" t="s">
        <v>77</v>
      </c>
      <c r="AY197" s="160" t="s">
        <v>208</v>
      </c>
    </row>
    <row r="198" spans="1:65" s="2" customFormat="1" ht="16.5" customHeight="1">
      <c r="A198" s="29"/>
      <c r="B198" s="145"/>
      <c r="C198" s="146" t="s">
        <v>478</v>
      </c>
      <c r="D198" s="146" t="s">
        <v>211</v>
      </c>
      <c r="E198" s="147" t="s">
        <v>1827</v>
      </c>
      <c r="F198" s="148" t="s">
        <v>1828</v>
      </c>
      <c r="G198" s="149" t="s">
        <v>250</v>
      </c>
      <c r="H198" s="150">
        <v>0.65400000000000003</v>
      </c>
      <c r="I198" s="151">
        <v>10000</v>
      </c>
      <c r="J198" s="151">
        <f>ROUND(I198*H198,2)</f>
        <v>6540</v>
      </c>
      <c r="K198" s="148" t="s">
        <v>1</v>
      </c>
      <c r="L198" s="30"/>
      <c r="M198" s="152" t="s">
        <v>1</v>
      </c>
      <c r="N198" s="153" t="s">
        <v>35</v>
      </c>
      <c r="O198" s="154">
        <v>0</v>
      </c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278</v>
      </c>
      <c r="AT198" s="156" t="s">
        <v>211</v>
      </c>
      <c r="AU198" s="156" t="s">
        <v>79</v>
      </c>
      <c r="AY198" s="17" t="s">
        <v>208</v>
      </c>
      <c r="BE198" s="157">
        <f>IF(N198="základní",J198,0)</f>
        <v>6540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77</v>
      </c>
      <c r="BK198" s="157">
        <f>ROUND(I198*H198,2)</f>
        <v>6540</v>
      </c>
      <c r="BL198" s="17" t="s">
        <v>278</v>
      </c>
      <c r="BM198" s="156" t="s">
        <v>1829</v>
      </c>
    </row>
    <row r="199" spans="1:65" s="2" customFormat="1" ht="16.5" customHeight="1">
      <c r="A199" s="29"/>
      <c r="B199" s="145"/>
      <c r="C199" s="146" t="s">
        <v>601</v>
      </c>
      <c r="D199" s="146" t="s">
        <v>211</v>
      </c>
      <c r="E199" s="147" t="s">
        <v>1830</v>
      </c>
      <c r="F199" s="148" t="s">
        <v>1831</v>
      </c>
      <c r="G199" s="149" t="s">
        <v>250</v>
      </c>
      <c r="H199" s="150">
        <v>0.65400000000000003</v>
      </c>
      <c r="I199" s="151">
        <v>10000</v>
      </c>
      <c r="J199" s="151">
        <f>ROUND(I199*H199,2)</f>
        <v>6540</v>
      </c>
      <c r="K199" s="148" t="s">
        <v>1</v>
      </c>
      <c r="L199" s="30"/>
      <c r="M199" s="192" t="s">
        <v>1</v>
      </c>
      <c r="N199" s="193" t="s">
        <v>35</v>
      </c>
      <c r="O199" s="194">
        <v>0</v>
      </c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278</v>
      </c>
      <c r="AT199" s="156" t="s">
        <v>211</v>
      </c>
      <c r="AU199" s="156" t="s">
        <v>79</v>
      </c>
      <c r="AY199" s="17" t="s">
        <v>208</v>
      </c>
      <c r="BE199" s="157">
        <f>IF(N199="základní",J199,0)</f>
        <v>6540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77</v>
      </c>
      <c r="BK199" s="157">
        <f>ROUND(I199*H199,2)</f>
        <v>6540</v>
      </c>
      <c r="BL199" s="17" t="s">
        <v>278</v>
      </c>
      <c r="BM199" s="156" t="s">
        <v>1832</v>
      </c>
    </row>
    <row r="200" spans="1:65" s="2" customFormat="1" ht="6.95" customHeight="1">
      <c r="A200" s="29"/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30"/>
      <c r="M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</row>
  </sheetData>
  <autoFilter ref="C124:K199"/>
  <mergeCells count="11">
    <mergeCell ref="E117:H117"/>
    <mergeCell ref="E7:H7"/>
    <mergeCell ref="E9:H9"/>
    <mergeCell ref="E11:H11"/>
    <mergeCell ref="E29:H29"/>
    <mergeCell ref="E85:H85"/>
    <mergeCell ref="L2:V2"/>
    <mergeCell ref="E87:H87"/>
    <mergeCell ref="E89:H89"/>
    <mergeCell ref="E113:H113"/>
    <mergeCell ref="E115:H11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150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1923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1924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-254800.8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ROUND((SUM(BE123:BE138)),  2)</f>
        <v>-254800.8</v>
      </c>
      <c r="G35" s="29"/>
      <c r="H35" s="29"/>
      <c r="I35" s="103">
        <v>0.21</v>
      </c>
      <c r="J35" s="102">
        <f>ROUND(((SUM(BE123:BE138))*I35),  2)</f>
        <v>-53508.17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ROUND((SUM(BF123:BF138)),  2)</f>
        <v>0</v>
      </c>
      <c r="G36" s="29"/>
      <c r="H36" s="29"/>
      <c r="I36" s="103">
        <v>0.15</v>
      </c>
      <c r="J36" s="102">
        <f>ROUND(((SUM(BF123:BF138))*I36),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ROUND((SUM(BG123:BG138)),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ROUND((SUM(BH123:BH138)),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ROUND((SUM(BI123:BI138)),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-308308.96999999997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1923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Obvodové výplně otvorů + vnitřní AL stěny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-254800.8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J124</f>
        <v>-254800.8</v>
      </c>
      <c r="L99" s="115"/>
    </row>
    <row r="100" spans="1:47" s="10" customFormat="1" ht="19.899999999999999" customHeight="1">
      <c r="B100" s="119"/>
      <c r="D100" s="120" t="s">
        <v>394</v>
      </c>
      <c r="E100" s="121"/>
      <c r="F100" s="121"/>
      <c r="G100" s="121"/>
      <c r="H100" s="121"/>
      <c r="I100" s="121"/>
      <c r="J100" s="122">
        <f>J125</f>
        <v>-23560.799999999999</v>
      </c>
      <c r="L100" s="119"/>
    </row>
    <row r="101" spans="1:47" s="10" customFormat="1" ht="19.899999999999999" customHeight="1">
      <c r="B101" s="119"/>
      <c r="D101" s="120" t="s">
        <v>607</v>
      </c>
      <c r="E101" s="121"/>
      <c r="F101" s="121"/>
      <c r="G101" s="121"/>
      <c r="H101" s="121"/>
      <c r="I101" s="121"/>
      <c r="J101" s="122">
        <f>J132</f>
        <v>-231240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1923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Méněpráce - Obvodové výplně otvorů + vnitřní AL stěny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-254800.8</v>
      </c>
      <c r="K123" s="29"/>
      <c r="L123" s="30"/>
      <c r="M123" s="62"/>
      <c r="N123" s="53"/>
      <c r="O123" s="63"/>
      <c r="P123" s="130">
        <f>P124</f>
        <v>0</v>
      </c>
      <c r="Q123" s="63"/>
      <c r="R123" s="130">
        <f>R124</f>
        <v>-0.59712960000000004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-254800.8</v>
      </c>
    </row>
    <row r="124" spans="1:65" s="12" customFormat="1" ht="25.9" customHeight="1">
      <c r="B124" s="133"/>
      <c r="D124" s="134" t="s">
        <v>69</v>
      </c>
      <c r="E124" s="135" t="s">
        <v>271</v>
      </c>
      <c r="F124" s="135" t="s">
        <v>272</v>
      </c>
      <c r="J124" s="136">
        <f>BK124</f>
        <v>-254800.8</v>
      </c>
      <c r="L124" s="133"/>
      <c r="M124" s="137"/>
      <c r="N124" s="138"/>
      <c r="O124" s="138"/>
      <c r="P124" s="139">
        <f>P125+P132</f>
        <v>0</v>
      </c>
      <c r="Q124" s="138"/>
      <c r="R124" s="139">
        <f>R125+R132</f>
        <v>-0.59712960000000004</v>
      </c>
      <c r="S124" s="138"/>
      <c r="T124" s="140">
        <f>T125+T132</f>
        <v>0</v>
      </c>
      <c r="AR124" s="134" t="s">
        <v>79</v>
      </c>
      <c r="AT124" s="141" t="s">
        <v>69</v>
      </c>
      <c r="AU124" s="141" t="s">
        <v>70</v>
      </c>
      <c r="AY124" s="134" t="s">
        <v>208</v>
      </c>
      <c r="BK124" s="142">
        <f>BK125+BK132</f>
        <v>-254800.8</v>
      </c>
    </row>
    <row r="125" spans="1:65" s="12" customFormat="1" ht="22.9" customHeight="1">
      <c r="B125" s="133"/>
      <c r="D125" s="134" t="s">
        <v>69</v>
      </c>
      <c r="E125" s="143" t="s">
        <v>471</v>
      </c>
      <c r="F125" s="143" t="s">
        <v>472</v>
      </c>
      <c r="J125" s="144">
        <f>BK125</f>
        <v>-23560.799999999999</v>
      </c>
      <c r="L125" s="133"/>
      <c r="M125" s="137"/>
      <c r="N125" s="138"/>
      <c r="O125" s="138"/>
      <c r="P125" s="139">
        <f>SUM(P126:P131)</f>
        <v>0</v>
      </c>
      <c r="Q125" s="138"/>
      <c r="R125" s="139">
        <f>SUM(R126:R131)</f>
        <v>-5.2129599999999998E-2</v>
      </c>
      <c r="S125" s="138"/>
      <c r="T125" s="140">
        <f>SUM(T126:T131)</f>
        <v>0</v>
      </c>
      <c r="AR125" s="134" t="s">
        <v>79</v>
      </c>
      <c r="AT125" s="141" t="s">
        <v>69</v>
      </c>
      <c r="AU125" s="141" t="s">
        <v>77</v>
      </c>
      <c r="AY125" s="134" t="s">
        <v>208</v>
      </c>
      <c r="BK125" s="142">
        <f>SUM(BK126:BK131)</f>
        <v>-23560.799999999999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693</v>
      </c>
      <c r="F126" s="148" t="s">
        <v>694</v>
      </c>
      <c r="G126" s="149" t="s">
        <v>214</v>
      </c>
      <c r="H126" s="150">
        <v>-0.48</v>
      </c>
      <c r="I126" s="151">
        <v>560</v>
      </c>
      <c r="J126" s="151">
        <f>ROUND(I126*H126,2)</f>
        <v>-268.8</v>
      </c>
      <c r="K126" s="148" t="s">
        <v>215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2.7E-4</v>
      </c>
      <c r="R126" s="154">
        <f>Q126*H126</f>
        <v>-1.2960000000000001E-4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-268.8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-268.8</v>
      </c>
      <c r="BL126" s="17" t="s">
        <v>278</v>
      </c>
      <c r="BM126" s="156" t="s">
        <v>695</v>
      </c>
    </row>
    <row r="127" spans="1:65" s="13" customFormat="1">
      <c r="B127" s="158"/>
      <c r="D127" s="159" t="s">
        <v>218</v>
      </c>
      <c r="E127" s="160" t="s">
        <v>1</v>
      </c>
      <c r="F127" s="161" t="s">
        <v>1925</v>
      </c>
      <c r="H127" s="162">
        <v>-2.2799999999999998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3" customFormat="1">
      <c r="B128" s="158"/>
      <c r="D128" s="159" t="s">
        <v>218</v>
      </c>
      <c r="E128" s="160" t="s">
        <v>1</v>
      </c>
      <c r="F128" s="161" t="s">
        <v>1926</v>
      </c>
      <c r="H128" s="162">
        <v>1.8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65" s="14" customFormat="1">
      <c r="B129" s="166"/>
      <c r="D129" s="159" t="s">
        <v>218</v>
      </c>
      <c r="E129" s="167" t="s">
        <v>1</v>
      </c>
      <c r="F129" s="168" t="s">
        <v>283</v>
      </c>
      <c r="H129" s="169">
        <v>-0.47999999999999976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7" t="s">
        <v>218</v>
      </c>
      <c r="AU129" s="167" t="s">
        <v>79</v>
      </c>
      <c r="AV129" s="14" t="s">
        <v>216</v>
      </c>
      <c r="AW129" s="14" t="s">
        <v>27</v>
      </c>
      <c r="AX129" s="14" t="s">
        <v>77</v>
      </c>
      <c r="AY129" s="167" t="s">
        <v>208</v>
      </c>
    </row>
    <row r="130" spans="1:65" s="2" customFormat="1" ht="16.5" customHeight="1">
      <c r="A130" s="29"/>
      <c r="B130" s="145"/>
      <c r="C130" s="176" t="s">
        <v>79</v>
      </c>
      <c r="D130" s="176" t="s">
        <v>328</v>
      </c>
      <c r="E130" s="177" t="s">
        <v>1927</v>
      </c>
      <c r="F130" s="178" t="s">
        <v>1928</v>
      </c>
      <c r="G130" s="179" t="s">
        <v>452</v>
      </c>
      <c r="H130" s="180">
        <v>-2</v>
      </c>
      <c r="I130" s="181">
        <v>11646</v>
      </c>
      <c r="J130" s="181">
        <f>ROUND(I130*H130,2)</f>
        <v>-23292</v>
      </c>
      <c r="K130" s="178" t="s">
        <v>1</v>
      </c>
      <c r="L130" s="182"/>
      <c r="M130" s="183" t="s">
        <v>1</v>
      </c>
      <c r="N130" s="184" t="s">
        <v>35</v>
      </c>
      <c r="O130" s="154">
        <v>0</v>
      </c>
      <c r="P130" s="154">
        <f>O130*H130</f>
        <v>0</v>
      </c>
      <c r="Q130" s="154">
        <v>2.5999999999999999E-2</v>
      </c>
      <c r="R130" s="154">
        <f>Q130*H130</f>
        <v>-5.1999999999999998E-2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332</v>
      </c>
      <c r="AT130" s="156" t="s">
        <v>328</v>
      </c>
      <c r="AU130" s="156" t="s">
        <v>79</v>
      </c>
      <c r="AY130" s="17" t="s">
        <v>208</v>
      </c>
      <c r="BE130" s="157">
        <f>IF(N130="základní",J130,0)</f>
        <v>-23292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-23292</v>
      </c>
      <c r="BL130" s="17" t="s">
        <v>278</v>
      </c>
      <c r="BM130" s="156" t="s">
        <v>1929</v>
      </c>
    </row>
    <row r="131" spans="1:65" s="13" customFormat="1">
      <c r="B131" s="158"/>
      <c r="D131" s="159" t="s">
        <v>218</v>
      </c>
      <c r="E131" s="160" t="s">
        <v>1</v>
      </c>
      <c r="F131" s="161" t="s">
        <v>1930</v>
      </c>
      <c r="H131" s="162">
        <v>-2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12" customFormat="1" ht="22.9" customHeight="1">
      <c r="B132" s="133"/>
      <c r="D132" s="134" t="s">
        <v>69</v>
      </c>
      <c r="E132" s="143" t="s">
        <v>702</v>
      </c>
      <c r="F132" s="143" t="s">
        <v>703</v>
      </c>
      <c r="J132" s="144">
        <f>BK132</f>
        <v>-231240</v>
      </c>
      <c r="L132" s="133"/>
      <c r="M132" s="137"/>
      <c r="N132" s="138"/>
      <c r="O132" s="138"/>
      <c r="P132" s="139">
        <f>SUM(P133:P138)</f>
        <v>0</v>
      </c>
      <c r="Q132" s="138"/>
      <c r="R132" s="139">
        <f>SUM(R133:R138)</f>
        <v>-0.54500000000000004</v>
      </c>
      <c r="S132" s="138"/>
      <c r="T132" s="140">
        <f>SUM(T133:T138)</f>
        <v>0</v>
      </c>
      <c r="AR132" s="134" t="s">
        <v>79</v>
      </c>
      <c r="AT132" s="141" t="s">
        <v>69</v>
      </c>
      <c r="AU132" s="141" t="s">
        <v>77</v>
      </c>
      <c r="AY132" s="134" t="s">
        <v>208</v>
      </c>
      <c r="BK132" s="142">
        <f>SUM(BK133:BK138)</f>
        <v>-231240</v>
      </c>
    </row>
    <row r="133" spans="1:65" s="2" customFormat="1" ht="16.5" customHeight="1">
      <c r="A133" s="29"/>
      <c r="B133" s="145"/>
      <c r="C133" s="176" t="s">
        <v>226</v>
      </c>
      <c r="D133" s="176" t="s">
        <v>328</v>
      </c>
      <c r="E133" s="177" t="s">
        <v>1931</v>
      </c>
      <c r="F133" s="178" t="s">
        <v>1932</v>
      </c>
      <c r="G133" s="179" t="s">
        <v>452</v>
      </c>
      <c r="H133" s="180">
        <v>-2</v>
      </c>
      <c r="I133" s="181">
        <v>42300</v>
      </c>
      <c r="J133" s="181">
        <f>ROUND(I133*H133,2)</f>
        <v>-84600</v>
      </c>
      <c r="K133" s="178" t="s">
        <v>1</v>
      </c>
      <c r="L133" s="182"/>
      <c r="M133" s="183" t="s">
        <v>1</v>
      </c>
      <c r="N133" s="184" t="s">
        <v>35</v>
      </c>
      <c r="O133" s="154">
        <v>0</v>
      </c>
      <c r="P133" s="154">
        <f>O133*H133</f>
        <v>0</v>
      </c>
      <c r="Q133" s="154">
        <v>9.8000000000000004E-2</v>
      </c>
      <c r="R133" s="154">
        <f>Q133*H133</f>
        <v>-0.19600000000000001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332</v>
      </c>
      <c r="AT133" s="156" t="s">
        <v>328</v>
      </c>
      <c r="AU133" s="156" t="s">
        <v>79</v>
      </c>
      <c r="AY133" s="17" t="s">
        <v>208</v>
      </c>
      <c r="BE133" s="157">
        <f>IF(N133="základní",J133,0)</f>
        <v>-84600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-84600</v>
      </c>
      <c r="BL133" s="17" t="s">
        <v>278</v>
      </c>
      <c r="BM133" s="156" t="s">
        <v>1933</v>
      </c>
    </row>
    <row r="134" spans="1:65" s="13" customFormat="1">
      <c r="B134" s="158"/>
      <c r="D134" s="159" t="s">
        <v>218</v>
      </c>
      <c r="E134" s="160" t="s">
        <v>1</v>
      </c>
      <c r="F134" s="161" t="s">
        <v>590</v>
      </c>
      <c r="H134" s="162">
        <v>-2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208</v>
      </c>
    </row>
    <row r="135" spans="1:65" s="14" customFormat="1">
      <c r="B135" s="166"/>
      <c r="D135" s="159" t="s">
        <v>218</v>
      </c>
      <c r="E135" s="167" t="s">
        <v>1</v>
      </c>
      <c r="F135" s="168" t="s">
        <v>1934</v>
      </c>
      <c r="H135" s="169">
        <v>-2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218</v>
      </c>
      <c r="AU135" s="167" t="s">
        <v>79</v>
      </c>
      <c r="AV135" s="14" t="s">
        <v>216</v>
      </c>
      <c r="AW135" s="14" t="s">
        <v>27</v>
      </c>
      <c r="AX135" s="14" t="s">
        <v>77</v>
      </c>
      <c r="AY135" s="167" t="s">
        <v>208</v>
      </c>
    </row>
    <row r="136" spans="1:65" s="2" customFormat="1" ht="16.5" customHeight="1">
      <c r="A136" s="29"/>
      <c r="B136" s="145"/>
      <c r="C136" s="176" t="s">
        <v>216</v>
      </c>
      <c r="D136" s="176" t="s">
        <v>328</v>
      </c>
      <c r="E136" s="177" t="s">
        <v>1935</v>
      </c>
      <c r="F136" s="178" t="s">
        <v>1936</v>
      </c>
      <c r="G136" s="179" t="s">
        <v>452</v>
      </c>
      <c r="H136" s="180">
        <v>-2</v>
      </c>
      <c r="I136" s="181">
        <v>56320</v>
      </c>
      <c r="J136" s="181">
        <f>ROUND(I136*H136,2)</f>
        <v>-112640</v>
      </c>
      <c r="K136" s="178" t="s">
        <v>1</v>
      </c>
      <c r="L136" s="182"/>
      <c r="M136" s="183" t="s">
        <v>1</v>
      </c>
      <c r="N136" s="184" t="s">
        <v>35</v>
      </c>
      <c r="O136" s="154">
        <v>0</v>
      </c>
      <c r="P136" s="154">
        <f>O136*H136</f>
        <v>0</v>
      </c>
      <c r="Q136" s="154">
        <v>9.8000000000000004E-2</v>
      </c>
      <c r="R136" s="154">
        <f>Q136*H136</f>
        <v>-0.19600000000000001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332</v>
      </c>
      <c r="AT136" s="156" t="s">
        <v>328</v>
      </c>
      <c r="AU136" s="156" t="s">
        <v>79</v>
      </c>
      <c r="AY136" s="17" t="s">
        <v>208</v>
      </c>
      <c r="BE136" s="157">
        <f>IF(N136="základní",J136,0)</f>
        <v>-112640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-112640</v>
      </c>
      <c r="BL136" s="17" t="s">
        <v>278</v>
      </c>
      <c r="BM136" s="156" t="s">
        <v>1937</v>
      </c>
    </row>
    <row r="137" spans="1:65" s="2" customFormat="1" ht="16.5" customHeight="1">
      <c r="A137" s="29"/>
      <c r="B137" s="145"/>
      <c r="C137" s="146" t="s">
        <v>235</v>
      </c>
      <c r="D137" s="146" t="s">
        <v>211</v>
      </c>
      <c r="E137" s="147" t="s">
        <v>1938</v>
      </c>
      <c r="F137" s="148" t="s">
        <v>1939</v>
      </c>
      <c r="G137" s="149" t="s">
        <v>452</v>
      </c>
      <c r="H137" s="150">
        <v>-1</v>
      </c>
      <c r="I137" s="151">
        <v>8000</v>
      </c>
      <c r="J137" s="151">
        <f>ROUND(I137*H137,2)</f>
        <v>-8000</v>
      </c>
      <c r="K137" s="148" t="s">
        <v>325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278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-8000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-8000</v>
      </c>
      <c r="BL137" s="17" t="s">
        <v>278</v>
      </c>
      <c r="BM137" s="156" t="s">
        <v>1940</v>
      </c>
    </row>
    <row r="138" spans="1:65" s="2" customFormat="1" ht="21.75" customHeight="1">
      <c r="A138" s="29"/>
      <c r="B138" s="145"/>
      <c r="C138" s="176" t="s">
        <v>241</v>
      </c>
      <c r="D138" s="176" t="s">
        <v>328</v>
      </c>
      <c r="E138" s="177" t="s">
        <v>1941</v>
      </c>
      <c r="F138" s="178" t="s">
        <v>1942</v>
      </c>
      <c r="G138" s="179" t="s">
        <v>452</v>
      </c>
      <c r="H138" s="180">
        <v>-1</v>
      </c>
      <c r="I138" s="181">
        <v>26000</v>
      </c>
      <c r="J138" s="181">
        <f>ROUND(I138*H138,2)</f>
        <v>-26000</v>
      </c>
      <c r="K138" s="178" t="s">
        <v>325</v>
      </c>
      <c r="L138" s="182"/>
      <c r="M138" s="202" t="s">
        <v>1</v>
      </c>
      <c r="N138" s="203" t="s">
        <v>35</v>
      </c>
      <c r="O138" s="194">
        <v>0</v>
      </c>
      <c r="P138" s="194">
        <f>O138*H138</f>
        <v>0</v>
      </c>
      <c r="Q138" s="194">
        <v>0.153</v>
      </c>
      <c r="R138" s="194">
        <f>Q138*H138</f>
        <v>-0.153</v>
      </c>
      <c r="S138" s="194">
        <v>0</v>
      </c>
      <c r="T138" s="19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332</v>
      </c>
      <c r="AT138" s="156" t="s">
        <v>328</v>
      </c>
      <c r="AU138" s="156" t="s">
        <v>79</v>
      </c>
      <c r="AY138" s="17" t="s">
        <v>208</v>
      </c>
      <c r="BE138" s="157">
        <f>IF(N138="základní",J138,0)</f>
        <v>-26000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-26000</v>
      </c>
      <c r="BL138" s="17" t="s">
        <v>278</v>
      </c>
      <c r="BM138" s="156" t="s">
        <v>1943</v>
      </c>
    </row>
    <row r="139" spans="1:65" s="2" customFormat="1" ht="6.95" customHeight="1">
      <c r="A139" s="29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30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autoFilter ref="C122:K138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0"/>
  <sheetViews>
    <sheetView showGridLines="0" topLeftCell="A104" workbookViewId="0">
      <selection activeCell="V130" sqref="V130:Y13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151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1923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1944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220678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ROUND((SUM(BE123:BE139)),  2)</f>
        <v>220678</v>
      </c>
      <c r="G35" s="29"/>
      <c r="H35" s="29"/>
      <c r="I35" s="103">
        <v>0.21</v>
      </c>
      <c r="J35" s="102">
        <f>ROUND(((SUM(BE123:BE139))*I35),  2)</f>
        <v>46342.38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ROUND((SUM(BF123:BF139)),  2)</f>
        <v>0</v>
      </c>
      <c r="G36" s="29"/>
      <c r="H36" s="29"/>
      <c r="I36" s="103">
        <v>0.15</v>
      </c>
      <c r="J36" s="102">
        <f>ROUND(((SUM(BF123:BF139))*I36),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ROUND((SUM(BG123:BG139)),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ROUND((SUM(BH123:BH139)),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ROUND((SUM(BI123:BI139)),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267020.38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1923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Obvodové výplně otvorů + vnitřní AL stěny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220678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J124</f>
        <v>220678</v>
      </c>
      <c r="L99" s="115"/>
    </row>
    <row r="100" spans="1:47" s="10" customFormat="1" ht="19.899999999999999" customHeight="1">
      <c r="B100" s="119"/>
      <c r="D100" s="120" t="s">
        <v>394</v>
      </c>
      <c r="E100" s="121"/>
      <c r="F100" s="121"/>
      <c r="G100" s="121"/>
      <c r="H100" s="121"/>
      <c r="I100" s="121"/>
      <c r="J100" s="122">
        <f>J125</f>
        <v>78082</v>
      </c>
      <c r="L100" s="119"/>
    </row>
    <row r="101" spans="1:47" s="10" customFormat="1" ht="19.899999999999999" customHeight="1">
      <c r="B101" s="119"/>
      <c r="D101" s="120" t="s">
        <v>607</v>
      </c>
      <c r="E101" s="121"/>
      <c r="F101" s="121"/>
      <c r="G101" s="121"/>
      <c r="H101" s="121"/>
      <c r="I101" s="121"/>
      <c r="J101" s="122">
        <f>J135</f>
        <v>142596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1923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Vícepráce - Obvodové výplně otvorů + vnitřní AL stěny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220678</v>
      </c>
      <c r="K123" s="29"/>
      <c r="L123" s="30"/>
      <c r="M123" s="62"/>
      <c r="N123" s="53"/>
      <c r="O123" s="63"/>
      <c r="P123" s="130">
        <f>P124</f>
        <v>8.1590000000000007</v>
      </c>
      <c r="Q123" s="63"/>
      <c r="R123" s="130">
        <f>R124</f>
        <v>0.37114000000000003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220678</v>
      </c>
    </row>
    <row r="124" spans="1:65" s="12" customFormat="1" ht="25.9" customHeight="1">
      <c r="B124" s="133"/>
      <c r="D124" s="134" t="s">
        <v>69</v>
      </c>
      <c r="E124" s="135" t="s">
        <v>271</v>
      </c>
      <c r="F124" s="135" t="s">
        <v>272</v>
      </c>
      <c r="J124" s="136">
        <f>BK124</f>
        <v>220678</v>
      </c>
      <c r="L124" s="133"/>
      <c r="M124" s="137"/>
      <c r="N124" s="138"/>
      <c r="O124" s="138"/>
      <c r="P124" s="139">
        <f>P125+P135</f>
        <v>8.1590000000000007</v>
      </c>
      <c r="Q124" s="138"/>
      <c r="R124" s="139">
        <f>R125+R135</f>
        <v>0.37114000000000003</v>
      </c>
      <c r="S124" s="138"/>
      <c r="T124" s="140">
        <f>T125+T135</f>
        <v>0</v>
      </c>
      <c r="AR124" s="134" t="s">
        <v>79</v>
      </c>
      <c r="AT124" s="141" t="s">
        <v>69</v>
      </c>
      <c r="AU124" s="141" t="s">
        <v>70</v>
      </c>
      <c r="AY124" s="134" t="s">
        <v>208</v>
      </c>
      <c r="BK124" s="142">
        <f>BK125+BK135</f>
        <v>220678</v>
      </c>
    </row>
    <row r="125" spans="1:65" s="12" customFormat="1" ht="22.9" customHeight="1">
      <c r="B125" s="133"/>
      <c r="D125" s="134" t="s">
        <v>69</v>
      </c>
      <c r="E125" s="143" t="s">
        <v>471</v>
      </c>
      <c r="F125" s="143" t="s">
        <v>472</v>
      </c>
      <c r="J125" s="144">
        <f>BK125</f>
        <v>78082</v>
      </c>
      <c r="L125" s="133"/>
      <c r="M125" s="137"/>
      <c r="N125" s="138"/>
      <c r="O125" s="138"/>
      <c r="P125" s="139">
        <f>SUM(P126:P134)</f>
        <v>8.1590000000000007</v>
      </c>
      <c r="Q125" s="138"/>
      <c r="R125" s="139">
        <f>SUM(R126:R134)</f>
        <v>7.714E-2</v>
      </c>
      <c r="S125" s="138"/>
      <c r="T125" s="140">
        <f>SUM(T126:T134)</f>
        <v>0</v>
      </c>
      <c r="AR125" s="134" t="s">
        <v>79</v>
      </c>
      <c r="AT125" s="141" t="s">
        <v>69</v>
      </c>
      <c r="AU125" s="141" t="s">
        <v>77</v>
      </c>
      <c r="AY125" s="134" t="s">
        <v>208</v>
      </c>
      <c r="BK125" s="142">
        <f>SUM(BK126:BK134)</f>
        <v>78082</v>
      </c>
    </row>
    <row r="126" spans="1:65" s="2" customFormat="1" ht="16.5" customHeight="1">
      <c r="A126" s="29"/>
      <c r="B126" s="145"/>
      <c r="C126" s="176" t="s">
        <v>77</v>
      </c>
      <c r="D126" s="176" t="s">
        <v>328</v>
      </c>
      <c r="E126" s="177" t="s">
        <v>1945</v>
      </c>
      <c r="F126" s="178" t="s">
        <v>1946</v>
      </c>
      <c r="G126" s="179" t="s">
        <v>452</v>
      </c>
      <c r="H126" s="180">
        <v>1</v>
      </c>
      <c r="I126" s="181">
        <v>12586</v>
      </c>
      <c r="J126" s="181">
        <f>ROUND(I126*H126,2)</f>
        <v>12586</v>
      </c>
      <c r="K126" s="178" t="s">
        <v>1</v>
      </c>
      <c r="L126" s="182"/>
      <c r="M126" s="183" t="s">
        <v>1</v>
      </c>
      <c r="N126" s="184" t="s">
        <v>35</v>
      </c>
      <c r="O126" s="154">
        <v>0</v>
      </c>
      <c r="P126" s="154">
        <f>O126*H126</f>
        <v>0</v>
      </c>
      <c r="Q126" s="154">
        <v>4.2999999999999997E-2</v>
      </c>
      <c r="R126" s="154">
        <f>Q126*H126</f>
        <v>4.2999999999999997E-2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332</v>
      </c>
      <c r="AT126" s="156" t="s">
        <v>328</v>
      </c>
      <c r="AU126" s="156" t="s">
        <v>79</v>
      </c>
      <c r="AY126" s="17" t="s">
        <v>208</v>
      </c>
      <c r="BE126" s="157">
        <f>IF(N126="základní",J126,0)</f>
        <v>12586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12586</v>
      </c>
      <c r="BL126" s="17" t="s">
        <v>278</v>
      </c>
      <c r="BM126" s="156" t="s">
        <v>1947</v>
      </c>
    </row>
    <row r="127" spans="1:65" s="13" customFormat="1">
      <c r="B127" s="158"/>
      <c r="D127" s="159" t="s">
        <v>218</v>
      </c>
      <c r="E127" s="160" t="s">
        <v>1</v>
      </c>
      <c r="F127" s="161" t="s">
        <v>1948</v>
      </c>
      <c r="H127" s="162">
        <v>-1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3" customFormat="1">
      <c r="B128" s="158"/>
      <c r="D128" s="159" t="s">
        <v>218</v>
      </c>
      <c r="E128" s="160" t="s">
        <v>1</v>
      </c>
      <c r="F128" s="161" t="s">
        <v>1949</v>
      </c>
      <c r="H128" s="162">
        <v>2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65" s="14" customFormat="1">
      <c r="B129" s="166"/>
      <c r="D129" s="159" t="s">
        <v>218</v>
      </c>
      <c r="E129" s="167" t="s">
        <v>1</v>
      </c>
      <c r="F129" s="168" t="s">
        <v>283</v>
      </c>
      <c r="H129" s="169">
        <v>1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7" t="s">
        <v>218</v>
      </c>
      <c r="AU129" s="167" t="s">
        <v>79</v>
      </c>
      <c r="AV129" s="14" t="s">
        <v>216</v>
      </c>
      <c r="AW129" s="14" t="s">
        <v>27</v>
      </c>
      <c r="AX129" s="14" t="s">
        <v>77</v>
      </c>
      <c r="AY129" s="167" t="s">
        <v>208</v>
      </c>
    </row>
    <row r="130" spans="1:65" s="2" customFormat="1" ht="42.75" customHeight="1">
      <c r="A130" s="29"/>
      <c r="B130" s="145"/>
      <c r="C130" s="146" t="s">
        <v>79</v>
      </c>
      <c r="D130" s="146" t="s">
        <v>211</v>
      </c>
      <c r="E130" s="147" t="s">
        <v>1950</v>
      </c>
      <c r="F130" s="148" t="s">
        <v>1951</v>
      </c>
      <c r="G130" s="149" t="s">
        <v>452</v>
      </c>
      <c r="H130" s="150">
        <v>1</v>
      </c>
      <c r="I130" s="151">
        <v>1230</v>
      </c>
      <c r="J130" s="151">
        <f>ROUND(I130*H130,2)</f>
        <v>1230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2.5999999999999998E-4</v>
      </c>
      <c r="R130" s="154">
        <f>Q130*H130</f>
        <v>2.5999999999999998E-4</v>
      </c>
      <c r="S130" s="154">
        <v>0</v>
      </c>
      <c r="T130" s="155">
        <f>S130*H130</f>
        <v>0</v>
      </c>
      <c r="U130" s="29"/>
      <c r="V130" s="245" t="s">
        <v>2182</v>
      </c>
      <c r="W130" s="245"/>
      <c r="X130" s="245"/>
      <c r="Y130" s="245"/>
      <c r="Z130" s="29"/>
      <c r="AA130" s="29"/>
      <c r="AB130" s="29"/>
      <c r="AC130" s="29"/>
      <c r="AD130" s="29"/>
      <c r="AE130" s="29"/>
      <c r="AR130" s="156" t="s">
        <v>278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1230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1230</v>
      </c>
      <c r="BL130" s="17" t="s">
        <v>278</v>
      </c>
      <c r="BM130" s="156" t="s">
        <v>1952</v>
      </c>
    </row>
    <row r="131" spans="1:65" s="13" customFormat="1">
      <c r="B131" s="158"/>
      <c r="D131" s="159" t="s">
        <v>218</v>
      </c>
      <c r="E131" s="160" t="s">
        <v>1</v>
      </c>
      <c r="F131" s="161" t="s">
        <v>1953</v>
      </c>
      <c r="H131" s="162">
        <v>1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2" customFormat="1" ht="16.5" customHeight="1">
      <c r="A132" s="29"/>
      <c r="B132" s="145"/>
      <c r="C132" s="176" t="s">
        <v>226</v>
      </c>
      <c r="D132" s="176" t="s">
        <v>328</v>
      </c>
      <c r="E132" s="177" t="s">
        <v>1954</v>
      </c>
      <c r="F132" s="178" t="s">
        <v>1955</v>
      </c>
      <c r="G132" s="179" t="s">
        <v>452</v>
      </c>
      <c r="H132" s="180">
        <v>1</v>
      </c>
      <c r="I132" s="181">
        <v>10066</v>
      </c>
      <c r="J132" s="181">
        <f>ROUND(I132*H132,2)</f>
        <v>10066</v>
      </c>
      <c r="K132" s="178" t="s">
        <v>1</v>
      </c>
      <c r="L132" s="182"/>
      <c r="M132" s="183" t="s">
        <v>1</v>
      </c>
      <c r="N132" s="184" t="s">
        <v>35</v>
      </c>
      <c r="O132" s="154">
        <v>0</v>
      </c>
      <c r="P132" s="154">
        <f>O132*H132</f>
        <v>0</v>
      </c>
      <c r="Q132" s="154">
        <v>1.4E-2</v>
      </c>
      <c r="R132" s="154">
        <f>Q132*H132</f>
        <v>1.4E-2</v>
      </c>
      <c r="S132" s="154">
        <v>0</v>
      </c>
      <c r="T132" s="155">
        <f>S132*H132</f>
        <v>0</v>
      </c>
      <c r="U132" s="29"/>
      <c r="V132" s="2" t="s">
        <v>2178</v>
      </c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332</v>
      </c>
      <c r="AT132" s="156" t="s">
        <v>328</v>
      </c>
      <c r="AU132" s="156" t="s">
        <v>79</v>
      </c>
      <c r="AY132" s="17" t="s">
        <v>208</v>
      </c>
      <c r="BE132" s="157">
        <f>IF(N132="základní",J132,0)</f>
        <v>10066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10066</v>
      </c>
      <c r="BL132" s="17" t="s">
        <v>278</v>
      </c>
      <c r="BM132" s="156" t="s">
        <v>1956</v>
      </c>
    </row>
    <row r="133" spans="1:65" s="2" customFormat="1" ht="16.5" customHeight="1">
      <c r="A133" s="29"/>
      <c r="B133" s="145"/>
      <c r="C133" s="146" t="s">
        <v>216</v>
      </c>
      <c r="D133" s="146" t="s">
        <v>211</v>
      </c>
      <c r="E133" s="147" t="s">
        <v>1957</v>
      </c>
      <c r="F133" s="148" t="s">
        <v>1958</v>
      </c>
      <c r="G133" s="149" t="s">
        <v>452</v>
      </c>
      <c r="H133" s="150">
        <v>1</v>
      </c>
      <c r="I133" s="151">
        <v>3280</v>
      </c>
      <c r="J133" s="151">
        <f>ROUND(I133*H133,2)</f>
        <v>3280</v>
      </c>
      <c r="K133" s="148" t="s">
        <v>1</v>
      </c>
      <c r="L133" s="30"/>
      <c r="M133" s="152" t="s">
        <v>1</v>
      </c>
      <c r="N133" s="153" t="s">
        <v>35</v>
      </c>
      <c r="O133" s="154">
        <v>8.1590000000000007</v>
      </c>
      <c r="P133" s="154">
        <f>O133*H133</f>
        <v>8.1590000000000007</v>
      </c>
      <c r="Q133" s="154">
        <v>8.8000000000000003E-4</v>
      </c>
      <c r="R133" s="154">
        <f>Q133*H133</f>
        <v>8.8000000000000003E-4</v>
      </c>
      <c r="S133" s="154">
        <v>0</v>
      </c>
      <c r="T133" s="155">
        <f>S133*H133</f>
        <v>0</v>
      </c>
      <c r="U133" s="29"/>
      <c r="V133" s="2" t="s">
        <v>2178</v>
      </c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278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3280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3280</v>
      </c>
      <c r="BL133" s="17" t="s">
        <v>278</v>
      </c>
      <c r="BM133" s="156" t="s">
        <v>1959</v>
      </c>
    </row>
    <row r="134" spans="1:65" s="2" customFormat="1" ht="16.5" customHeight="1">
      <c r="A134" s="29"/>
      <c r="B134" s="145"/>
      <c r="C134" s="176" t="s">
        <v>235</v>
      </c>
      <c r="D134" s="176" t="s">
        <v>328</v>
      </c>
      <c r="E134" s="177" t="s">
        <v>1960</v>
      </c>
      <c r="F134" s="178" t="s">
        <v>1961</v>
      </c>
      <c r="G134" s="179" t="s">
        <v>452</v>
      </c>
      <c r="H134" s="180">
        <v>1</v>
      </c>
      <c r="I134" s="181">
        <v>50920</v>
      </c>
      <c r="J134" s="181">
        <f>ROUND(I134*H134,2)</f>
        <v>50920</v>
      </c>
      <c r="K134" s="178" t="s">
        <v>1</v>
      </c>
      <c r="L134" s="182"/>
      <c r="M134" s="183" t="s">
        <v>1</v>
      </c>
      <c r="N134" s="184" t="s">
        <v>35</v>
      </c>
      <c r="O134" s="154">
        <v>0</v>
      </c>
      <c r="P134" s="154">
        <f>O134*H134</f>
        <v>0</v>
      </c>
      <c r="Q134" s="154">
        <v>1.9E-2</v>
      </c>
      <c r="R134" s="154">
        <f>Q134*H134</f>
        <v>1.9E-2</v>
      </c>
      <c r="S134" s="154">
        <v>0</v>
      </c>
      <c r="T134" s="155">
        <f>S134*H134</f>
        <v>0</v>
      </c>
      <c r="U134" s="29"/>
      <c r="V134" s="2" t="s">
        <v>2178</v>
      </c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332</v>
      </c>
      <c r="AT134" s="156" t="s">
        <v>328</v>
      </c>
      <c r="AU134" s="156" t="s">
        <v>79</v>
      </c>
      <c r="AY134" s="17" t="s">
        <v>208</v>
      </c>
      <c r="BE134" s="157">
        <f>IF(N134="základní",J134,0)</f>
        <v>50920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50920</v>
      </c>
      <c r="BL134" s="17" t="s">
        <v>278</v>
      </c>
      <c r="BM134" s="156" t="s">
        <v>1962</v>
      </c>
    </row>
    <row r="135" spans="1:65" s="12" customFormat="1" ht="22.9" customHeight="1">
      <c r="B135" s="133"/>
      <c r="D135" s="134" t="s">
        <v>69</v>
      </c>
      <c r="E135" s="143" t="s">
        <v>702</v>
      </c>
      <c r="F135" s="143" t="s">
        <v>703</v>
      </c>
      <c r="J135" s="144">
        <f>BK135</f>
        <v>142596</v>
      </c>
      <c r="L135" s="133"/>
      <c r="M135" s="137"/>
      <c r="N135" s="138"/>
      <c r="O135" s="138"/>
      <c r="P135" s="139">
        <f>SUM(P136:P139)</f>
        <v>0</v>
      </c>
      <c r="Q135" s="138"/>
      <c r="R135" s="139">
        <f>SUM(R136:R139)</f>
        <v>0.29400000000000004</v>
      </c>
      <c r="S135" s="138"/>
      <c r="T135" s="140">
        <f>SUM(T136:T139)</f>
        <v>0</v>
      </c>
      <c r="AR135" s="134" t="s">
        <v>79</v>
      </c>
      <c r="AT135" s="141" t="s">
        <v>69</v>
      </c>
      <c r="AU135" s="141" t="s">
        <v>77</v>
      </c>
      <c r="AY135" s="134" t="s">
        <v>208</v>
      </c>
      <c r="BK135" s="142">
        <f>SUM(BK136:BK139)</f>
        <v>142596</v>
      </c>
    </row>
    <row r="136" spans="1:65" s="2" customFormat="1" ht="21.75" customHeight="1">
      <c r="A136" s="29"/>
      <c r="B136" s="145"/>
      <c r="C136" s="176" t="s">
        <v>241</v>
      </c>
      <c r="D136" s="176" t="s">
        <v>328</v>
      </c>
      <c r="E136" s="177" t="s">
        <v>1963</v>
      </c>
      <c r="F136" s="178" t="s">
        <v>1964</v>
      </c>
      <c r="G136" s="179" t="s">
        <v>452</v>
      </c>
      <c r="H136" s="180">
        <v>1</v>
      </c>
      <c r="I136" s="181">
        <v>38622</v>
      </c>
      <c r="J136" s="181">
        <f>ROUND(I136*H136,2)</f>
        <v>38622</v>
      </c>
      <c r="K136" s="178" t="s">
        <v>1</v>
      </c>
      <c r="L136" s="182"/>
      <c r="M136" s="183" t="s">
        <v>1</v>
      </c>
      <c r="N136" s="184" t="s">
        <v>35</v>
      </c>
      <c r="O136" s="154">
        <v>0</v>
      </c>
      <c r="P136" s="154">
        <f>O136*H136</f>
        <v>0</v>
      </c>
      <c r="Q136" s="154">
        <v>9.8000000000000004E-2</v>
      </c>
      <c r="R136" s="154">
        <f>Q136*H136</f>
        <v>9.8000000000000004E-2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332</v>
      </c>
      <c r="AT136" s="156" t="s">
        <v>328</v>
      </c>
      <c r="AU136" s="156" t="s">
        <v>79</v>
      </c>
      <c r="AY136" s="17" t="s">
        <v>208</v>
      </c>
      <c r="BE136" s="157">
        <f>IF(N136="základní",J136,0)</f>
        <v>38622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38622</v>
      </c>
      <c r="BL136" s="17" t="s">
        <v>278</v>
      </c>
      <c r="BM136" s="156" t="s">
        <v>1965</v>
      </c>
    </row>
    <row r="137" spans="1:65" s="13" customFormat="1">
      <c r="B137" s="158"/>
      <c r="D137" s="159" t="s">
        <v>218</v>
      </c>
      <c r="E137" s="160" t="s">
        <v>1</v>
      </c>
      <c r="F137" s="161" t="s">
        <v>1966</v>
      </c>
      <c r="H137" s="162">
        <v>1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4" customFormat="1">
      <c r="B138" s="166"/>
      <c r="D138" s="159" t="s">
        <v>218</v>
      </c>
      <c r="E138" s="167" t="s">
        <v>1</v>
      </c>
      <c r="F138" s="168" t="s">
        <v>1967</v>
      </c>
      <c r="H138" s="169">
        <v>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218</v>
      </c>
      <c r="AU138" s="167" t="s">
        <v>79</v>
      </c>
      <c r="AV138" s="14" t="s">
        <v>216</v>
      </c>
      <c r="AW138" s="14" t="s">
        <v>27</v>
      </c>
      <c r="AX138" s="14" t="s">
        <v>77</v>
      </c>
      <c r="AY138" s="167" t="s">
        <v>208</v>
      </c>
    </row>
    <row r="139" spans="1:65" s="2" customFormat="1" ht="21.75" customHeight="1">
      <c r="A139" s="29"/>
      <c r="B139" s="145"/>
      <c r="C139" s="176" t="s">
        <v>247</v>
      </c>
      <c r="D139" s="176" t="s">
        <v>328</v>
      </c>
      <c r="E139" s="177" t="s">
        <v>1968</v>
      </c>
      <c r="F139" s="178" t="s">
        <v>1969</v>
      </c>
      <c r="G139" s="179" t="s">
        <v>452</v>
      </c>
      <c r="H139" s="180">
        <v>2</v>
      </c>
      <c r="I139" s="181">
        <v>51987</v>
      </c>
      <c r="J139" s="181">
        <f>ROUND(I139*H139,2)</f>
        <v>103974</v>
      </c>
      <c r="K139" s="178" t="s">
        <v>1</v>
      </c>
      <c r="L139" s="182"/>
      <c r="M139" s="202" t="s">
        <v>1</v>
      </c>
      <c r="N139" s="203" t="s">
        <v>35</v>
      </c>
      <c r="O139" s="194">
        <v>0</v>
      </c>
      <c r="P139" s="194">
        <f>O139*H139</f>
        <v>0</v>
      </c>
      <c r="Q139" s="194">
        <v>9.8000000000000004E-2</v>
      </c>
      <c r="R139" s="194">
        <f>Q139*H139</f>
        <v>0.19600000000000001</v>
      </c>
      <c r="S139" s="194">
        <v>0</v>
      </c>
      <c r="T139" s="19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332</v>
      </c>
      <c r="AT139" s="156" t="s">
        <v>328</v>
      </c>
      <c r="AU139" s="156" t="s">
        <v>79</v>
      </c>
      <c r="AY139" s="17" t="s">
        <v>208</v>
      </c>
      <c r="BE139" s="157">
        <f>IF(N139="základní",J139,0)</f>
        <v>103974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103974</v>
      </c>
      <c r="BL139" s="17" t="s">
        <v>278</v>
      </c>
      <c r="BM139" s="156" t="s">
        <v>1970</v>
      </c>
    </row>
    <row r="140" spans="1:65" s="2" customFormat="1" ht="6.95" customHeight="1">
      <c r="A140" s="29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autoFilter ref="C122:K139"/>
  <mergeCells count="12">
    <mergeCell ref="L2:V2"/>
    <mergeCell ref="V130:Y130"/>
    <mergeCell ref="E87:H87"/>
    <mergeCell ref="E89:H89"/>
    <mergeCell ref="E111:H111"/>
    <mergeCell ref="E113:H113"/>
    <mergeCell ref="E115:H11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155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1971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1972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-26301.05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ROUND((SUM(BE122:BE151)),  2)</f>
        <v>-26301.05</v>
      </c>
      <c r="G35" s="29"/>
      <c r="H35" s="29"/>
      <c r="I35" s="103">
        <v>0.21</v>
      </c>
      <c r="J35" s="102">
        <f>ROUND(((SUM(BE122:BE151))*I35),  2)</f>
        <v>-5523.22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ROUND((SUM(BF122:BF151)),  2)</f>
        <v>0</v>
      </c>
      <c r="G36" s="29"/>
      <c r="H36" s="29"/>
      <c r="I36" s="103">
        <v>0.15</v>
      </c>
      <c r="J36" s="102">
        <f>ROUND(((SUM(BF122:BF151))*I36),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ROUND((SUM(BG122:BG151)),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ROUND((SUM(BH122:BH151)),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ROUND((SUM(BI122:BI151)),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-31824.27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1971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Parapety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J122</f>
        <v>-26301.049999999996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J123</f>
        <v>-26301.049999999996</v>
      </c>
      <c r="L99" s="115"/>
    </row>
    <row r="100" spans="1:47" s="10" customFormat="1" ht="19.899999999999999" customHeight="1">
      <c r="B100" s="119"/>
      <c r="D100" s="120" t="s">
        <v>394</v>
      </c>
      <c r="E100" s="121"/>
      <c r="F100" s="121"/>
      <c r="G100" s="121"/>
      <c r="H100" s="121"/>
      <c r="I100" s="121"/>
      <c r="J100" s="122">
        <f>J124</f>
        <v>-26301.049999999996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193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2" t="str">
        <f>E7</f>
        <v>ZL2 - SO 01 - OBJEKT BEZ BYTU - Stavební úpravy a přístavba komunitního centra BÉTEL</v>
      </c>
      <c r="F110" s="244"/>
      <c r="G110" s="244"/>
      <c r="H110" s="24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170</v>
      </c>
      <c r="L111" s="20"/>
    </row>
    <row r="112" spans="1:47" s="2" customFormat="1" ht="16.5" customHeight="1">
      <c r="A112" s="29"/>
      <c r="B112" s="30"/>
      <c r="C112" s="29"/>
      <c r="D112" s="29"/>
      <c r="E112" s="242" t="s">
        <v>1971</v>
      </c>
      <c r="F112" s="243"/>
      <c r="G112" s="243"/>
      <c r="H112" s="24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E11</f>
        <v>Méněpráce - Parapety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3.6.2020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194</v>
      </c>
      <c r="D121" s="126" t="s">
        <v>55</v>
      </c>
      <c r="E121" s="126" t="s">
        <v>51</v>
      </c>
      <c r="F121" s="126" t="s">
        <v>52</v>
      </c>
      <c r="G121" s="126" t="s">
        <v>195</v>
      </c>
      <c r="H121" s="126" t="s">
        <v>196</v>
      </c>
      <c r="I121" s="126" t="s">
        <v>197</v>
      </c>
      <c r="J121" s="126" t="s">
        <v>182</v>
      </c>
      <c r="K121" s="127" t="s">
        <v>198</v>
      </c>
      <c r="L121" s="128"/>
      <c r="M121" s="59" t="s">
        <v>1</v>
      </c>
      <c r="N121" s="60" t="s">
        <v>34</v>
      </c>
      <c r="O121" s="60" t="s">
        <v>199</v>
      </c>
      <c r="P121" s="60" t="s">
        <v>200</v>
      </c>
      <c r="Q121" s="60" t="s">
        <v>201</v>
      </c>
      <c r="R121" s="60" t="s">
        <v>202</v>
      </c>
      <c r="S121" s="60" t="s">
        <v>203</v>
      </c>
      <c r="T121" s="61" t="s">
        <v>204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205</v>
      </c>
      <c r="D122" s="29"/>
      <c r="E122" s="29"/>
      <c r="F122" s="29"/>
      <c r="G122" s="29"/>
      <c r="H122" s="29"/>
      <c r="I122" s="29"/>
      <c r="J122" s="129">
        <f>BK122</f>
        <v>-26301.049999999996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-0.30264900000000006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184</v>
      </c>
      <c r="BK122" s="132">
        <f>BK123</f>
        <v>-26301.049999999996</v>
      </c>
    </row>
    <row r="123" spans="1:65" s="12" customFormat="1" ht="25.9" customHeight="1">
      <c r="B123" s="133"/>
      <c r="D123" s="134" t="s">
        <v>69</v>
      </c>
      <c r="E123" s="135" t="s">
        <v>271</v>
      </c>
      <c r="F123" s="135" t="s">
        <v>272</v>
      </c>
      <c r="J123" s="136">
        <f>BK123</f>
        <v>-26301.049999999996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-0.30264900000000006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208</v>
      </c>
      <c r="BK123" s="142">
        <f>BK124</f>
        <v>-26301.049999999996</v>
      </c>
    </row>
    <row r="124" spans="1:65" s="12" customFormat="1" ht="22.9" customHeight="1">
      <c r="B124" s="133"/>
      <c r="D124" s="134" t="s">
        <v>69</v>
      </c>
      <c r="E124" s="143" t="s">
        <v>471</v>
      </c>
      <c r="F124" s="143" t="s">
        <v>472</v>
      </c>
      <c r="J124" s="144">
        <f>BK124</f>
        <v>-26301.049999999996</v>
      </c>
      <c r="L124" s="133"/>
      <c r="M124" s="137"/>
      <c r="N124" s="138"/>
      <c r="O124" s="138"/>
      <c r="P124" s="139">
        <f>SUM(P125:P151)</f>
        <v>0</v>
      </c>
      <c r="Q124" s="138"/>
      <c r="R124" s="139">
        <f>SUM(R125:R151)</f>
        <v>-0.30264900000000006</v>
      </c>
      <c r="S124" s="138"/>
      <c r="T124" s="140">
        <f>SUM(T125:T151)</f>
        <v>0</v>
      </c>
      <c r="AR124" s="134" t="s">
        <v>79</v>
      </c>
      <c r="AT124" s="141" t="s">
        <v>69</v>
      </c>
      <c r="AU124" s="141" t="s">
        <v>77</v>
      </c>
      <c r="AY124" s="134" t="s">
        <v>208</v>
      </c>
      <c r="BK124" s="142">
        <f>SUM(BK125:BK151)</f>
        <v>-26301.049999999996</v>
      </c>
    </row>
    <row r="125" spans="1:65" s="2" customFormat="1" ht="16.5" customHeight="1">
      <c r="A125" s="29"/>
      <c r="B125" s="145"/>
      <c r="C125" s="146" t="s">
        <v>77</v>
      </c>
      <c r="D125" s="146" t="s">
        <v>211</v>
      </c>
      <c r="E125" s="147" t="s">
        <v>1973</v>
      </c>
      <c r="F125" s="148" t="s">
        <v>1974</v>
      </c>
      <c r="G125" s="149" t="s">
        <v>452</v>
      </c>
      <c r="H125" s="150">
        <v>-11</v>
      </c>
      <c r="I125" s="151">
        <v>120</v>
      </c>
      <c r="J125" s="151">
        <f>ROUND(I125*H125,2)</f>
        <v>-1320</v>
      </c>
      <c r="K125" s="148" t="s">
        <v>215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278</v>
      </c>
      <c r="AT125" s="156" t="s">
        <v>211</v>
      </c>
      <c r="AU125" s="156" t="s">
        <v>79</v>
      </c>
      <c r="AY125" s="17" t="s">
        <v>208</v>
      </c>
      <c r="BE125" s="157">
        <f>IF(N125="základní",J125,0)</f>
        <v>-1320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-1320</v>
      </c>
      <c r="BL125" s="17" t="s">
        <v>278</v>
      </c>
      <c r="BM125" s="156" t="s">
        <v>1975</v>
      </c>
    </row>
    <row r="126" spans="1:65" s="13" customFormat="1">
      <c r="B126" s="158"/>
      <c r="D126" s="159" t="s">
        <v>218</v>
      </c>
      <c r="E126" s="160" t="s">
        <v>1</v>
      </c>
      <c r="F126" s="161" t="s">
        <v>1976</v>
      </c>
      <c r="H126" s="162">
        <v>-13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218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208</v>
      </c>
    </row>
    <row r="127" spans="1:65" s="13" customFormat="1">
      <c r="B127" s="158"/>
      <c r="D127" s="159" t="s">
        <v>218</v>
      </c>
      <c r="E127" s="160" t="s">
        <v>1</v>
      </c>
      <c r="F127" s="161" t="s">
        <v>1977</v>
      </c>
      <c r="H127" s="162">
        <v>-1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5" customFormat="1">
      <c r="B128" s="185"/>
      <c r="D128" s="159" t="s">
        <v>218</v>
      </c>
      <c r="E128" s="186" t="s">
        <v>1</v>
      </c>
      <c r="F128" s="187" t="s">
        <v>1188</v>
      </c>
      <c r="H128" s="188">
        <v>-14</v>
      </c>
      <c r="L128" s="185"/>
      <c r="M128" s="189"/>
      <c r="N128" s="190"/>
      <c r="O128" s="190"/>
      <c r="P128" s="190"/>
      <c r="Q128" s="190"/>
      <c r="R128" s="190"/>
      <c r="S128" s="190"/>
      <c r="T128" s="191"/>
      <c r="AT128" s="186" t="s">
        <v>218</v>
      </c>
      <c r="AU128" s="186" t="s">
        <v>79</v>
      </c>
      <c r="AV128" s="15" t="s">
        <v>226</v>
      </c>
      <c r="AW128" s="15" t="s">
        <v>27</v>
      </c>
      <c r="AX128" s="15" t="s">
        <v>70</v>
      </c>
      <c r="AY128" s="186" t="s">
        <v>208</v>
      </c>
    </row>
    <row r="129" spans="1:65" s="13" customFormat="1">
      <c r="B129" s="158"/>
      <c r="D129" s="159" t="s">
        <v>218</v>
      </c>
      <c r="E129" s="160" t="s">
        <v>1</v>
      </c>
      <c r="F129" s="161" t="s">
        <v>1978</v>
      </c>
      <c r="H129" s="162">
        <v>2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65" s="13" customFormat="1">
      <c r="B130" s="158"/>
      <c r="D130" s="159" t="s">
        <v>218</v>
      </c>
      <c r="E130" s="160" t="s">
        <v>1</v>
      </c>
      <c r="F130" s="161" t="s">
        <v>1979</v>
      </c>
      <c r="H130" s="162">
        <v>1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1:65" s="14" customFormat="1">
      <c r="B131" s="166"/>
      <c r="D131" s="159" t="s">
        <v>218</v>
      </c>
      <c r="E131" s="167" t="s">
        <v>1</v>
      </c>
      <c r="F131" s="168" t="s">
        <v>283</v>
      </c>
      <c r="H131" s="169">
        <v>-11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218</v>
      </c>
      <c r="AU131" s="167" t="s">
        <v>79</v>
      </c>
      <c r="AV131" s="14" t="s">
        <v>216</v>
      </c>
      <c r="AW131" s="14" t="s">
        <v>27</v>
      </c>
      <c r="AX131" s="14" t="s">
        <v>77</v>
      </c>
      <c r="AY131" s="167" t="s">
        <v>208</v>
      </c>
    </row>
    <row r="132" spans="1:65" s="2" customFormat="1" ht="16.5" customHeight="1">
      <c r="A132" s="29"/>
      <c r="B132" s="145"/>
      <c r="C132" s="176" t="s">
        <v>79</v>
      </c>
      <c r="D132" s="176" t="s">
        <v>328</v>
      </c>
      <c r="E132" s="177" t="s">
        <v>1980</v>
      </c>
      <c r="F132" s="178" t="s">
        <v>1981</v>
      </c>
      <c r="G132" s="179" t="s">
        <v>287</v>
      </c>
      <c r="H132" s="180">
        <v>-0.91900000000000004</v>
      </c>
      <c r="I132" s="181">
        <v>230</v>
      </c>
      <c r="J132" s="181">
        <f>ROUND(I132*H132,2)</f>
        <v>-211.37</v>
      </c>
      <c r="K132" s="178" t="s">
        <v>1</v>
      </c>
      <c r="L132" s="182"/>
      <c r="M132" s="183" t="s">
        <v>1</v>
      </c>
      <c r="N132" s="184" t="s">
        <v>35</v>
      </c>
      <c r="O132" s="154">
        <v>0</v>
      </c>
      <c r="P132" s="154">
        <f>O132*H132</f>
        <v>0</v>
      </c>
      <c r="Q132" s="154">
        <v>4.0000000000000001E-3</v>
      </c>
      <c r="R132" s="154">
        <f>Q132*H132</f>
        <v>-3.6760000000000004E-3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332</v>
      </c>
      <c r="AT132" s="156" t="s">
        <v>328</v>
      </c>
      <c r="AU132" s="156" t="s">
        <v>79</v>
      </c>
      <c r="AY132" s="17" t="s">
        <v>208</v>
      </c>
      <c r="BE132" s="157">
        <f>IF(N132="základní",J132,0)</f>
        <v>-211.37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-211.37</v>
      </c>
      <c r="BL132" s="17" t="s">
        <v>278</v>
      </c>
      <c r="BM132" s="156" t="s">
        <v>1982</v>
      </c>
    </row>
    <row r="133" spans="1:65" s="2" customFormat="1" ht="16.5" customHeight="1">
      <c r="A133" s="29"/>
      <c r="B133" s="145"/>
      <c r="C133" s="176" t="s">
        <v>226</v>
      </c>
      <c r="D133" s="176" t="s">
        <v>328</v>
      </c>
      <c r="E133" s="177" t="s">
        <v>1983</v>
      </c>
      <c r="F133" s="178" t="s">
        <v>1984</v>
      </c>
      <c r="G133" s="179" t="s">
        <v>287</v>
      </c>
      <c r="H133" s="180">
        <v>-11.513</v>
      </c>
      <c r="I133" s="181">
        <v>350</v>
      </c>
      <c r="J133" s="181">
        <f>ROUND(I133*H133,2)</f>
        <v>-4029.55</v>
      </c>
      <c r="K133" s="178" t="s">
        <v>1</v>
      </c>
      <c r="L133" s="182"/>
      <c r="M133" s="183" t="s">
        <v>1</v>
      </c>
      <c r="N133" s="184" t="s">
        <v>35</v>
      </c>
      <c r="O133" s="154">
        <v>0</v>
      </c>
      <c r="P133" s="154">
        <f>O133*H133</f>
        <v>0</v>
      </c>
      <c r="Q133" s="154">
        <v>7.0000000000000001E-3</v>
      </c>
      <c r="R133" s="154">
        <f>Q133*H133</f>
        <v>-8.0590999999999996E-2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332</v>
      </c>
      <c r="AT133" s="156" t="s">
        <v>328</v>
      </c>
      <c r="AU133" s="156" t="s">
        <v>79</v>
      </c>
      <c r="AY133" s="17" t="s">
        <v>208</v>
      </c>
      <c r="BE133" s="157">
        <f>IF(N133="základní",J133,0)</f>
        <v>-4029.55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-4029.55</v>
      </c>
      <c r="BL133" s="17" t="s">
        <v>278</v>
      </c>
      <c r="BM133" s="156" t="s">
        <v>1985</v>
      </c>
    </row>
    <row r="134" spans="1:65" s="2" customFormat="1" ht="16.5" customHeight="1">
      <c r="A134" s="29"/>
      <c r="B134" s="145"/>
      <c r="C134" s="176" t="s">
        <v>216</v>
      </c>
      <c r="D134" s="176" t="s">
        <v>328</v>
      </c>
      <c r="E134" s="177" t="s">
        <v>1986</v>
      </c>
      <c r="F134" s="178" t="s">
        <v>1987</v>
      </c>
      <c r="G134" s="179" t="s">
        <v>452</v>
      </c>
      <c r="H134" s="180">
        <v>-28</v>
      </c>
      <c r="I134" s="181">
        <v>50</v>
      </c>
      <c r="J134" s="181">
        <f>ROUND(I134*H134,2)</f>
        <v>-1400</v>
      </c>
      <c r="K134" s="178" t="s">
        <v>325</v>
      </c>
      <c r="L134" s="182"/>
      <c r="M134" s="183" t="s">
        <v>1</v>
      </c>
      <c r="N134" s="184" t="s">
        <v>35</v>
      </c>
      <c r="O134" s="154">
        <v>0</v>
      </c>
      <c r="P134" s="154">
        <f>O134*H134</f>
        <v>0</v>
      </c>
      <c r="Q134" s="154">
        <v>6.0000000000000002E-5</v>
      </c>
      <c r="R134" s="154">
        <f>Q134*H134</f>
        <v>-1.6800000000000001E-3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332</v>
      </c>
      <c r="AT134" s="156" t="s">
        <v>328</v>
      </c>
      <c r="AU134" s="156" t="s">
        <v>79</v>
      </c>
      <c r="AY134" s="17" t="s">
        <v>208</v>
      </c>
      <c r="BE134" s="157">
        <f>IF(N134="základní",J134,0)</f>
        <v>-1400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-1400</v>
      </c>
      <c r="BL134" s="17" t="s">
        <v>278</v>
      </c>
      <c r="BM134" s="156" t="s">
        <v>1988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1989</v>
      </c>
      <c r="F135" s="148" t="s">
        <v>1990</v>
      </c>
      <c r="G135" s="149" t="s">
        <v>452</v>
      </c>
      <c r="H135" s="150">
        <v>-6</v>
      </c>
      <c r="I135" s="151">
        <v>150</v>
      </c>
      <c r="J135" s="151">
        <f>ROUND(I135*H135,2)</f>
        <v>-900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278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-900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-900</v>
      </c>
      <c r="BL135" s="17" t="s">
        <v>278</v>
      </c>
      <c r="BM135" s="156" t="s">
        <v>1991</v>
      </c>
    </row>
    <row r="136" spans="1:65" s="13" customFormat="1">
      <c r="B136" s="158"/>
      <c r="D136" s="159" t="s">
        <v>218</v>
      </c>
      <c r="E136" s="160" t="s">
        <v>1</v>
      </c>
      <c r="F136" s="161" t="s">
        <v>1171</v>
      </c>
      <c r="H136" s="162">
        <v>-1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3" customFormat="1">
      <c r="B137" s="158"/>
      <c r="D137" s="159" t="s">
        <v>218</v>
      </c>
      <c r="E137" s="160" t="s">
        <v>1</v>
      </c>
      <c r="F137" s="161" t="s">
        <v>1992</v>
      </c>
      <c r="H137" s="162">
        <v>-6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5" customFormat="1">
      <c r="B138" s="185"/>
      <c r="D138" s="159" t="s">
        <v>218</v>
      </c>
      <c r="E138" s="186" t="s">
        <v>1</v>
      </c>
      <c r="F138" s="187" t="s">
        <v>1188</v>
      </c>
      <c r="H138" s="188">
        <v>-7</v>
      </c>
      <c r="L138" s="185"/>
      <c r="M138" s="189"/>
      <c r="N138" s="190"/>
      <c r="O138" s="190"/>
      <c r="P138" s="190"/>
      <c r="Q138" s="190"/>
      <c r="R138" s="190"/>
      <c r="S138" s="190"/>
      <c r="T138" s="191"/>
      <c r="AT138" s="186" t="s">
        <v>218</v>
      </c>
      <c r="AU138" s="186" t="s">
        <v>79</v>
      </c>
      <c r="AV138" s="15" t="s">
        <v>226</v>
      </c>
      <c r="AW138" s="15" t="s">
        <v>27</v>
      </c>
      <c r="AX138" s="15" t="s">
        <v>70</v>
      </c>
      <c r="AY138" s="186" t="s">
        <v>208</v>
      </c>
    </row>
    <row r="139" spans="1:65" s="13" customFormat="1">
      <c r="B139" s="158"/>
      <c r="D139" s="159" t="s">
        <v>218</v>
      </c>
      <c r="E139" s="160" t="s">
        <v>1</v>
      </c>
      <c r="F139" s="161" t="s">
        <v>1979</v>
      </c>
      <c r="H139" s="162">
        <v>1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218</v>
      </c>
      <c r="AU139" s="160" t="s">
        <v>79</v>
      </c>
      <c r="AV139" s="13" t="s">
        <v>79</v>
      </c>
      <c r="AW139" s="13" t="s">
        <v>27</v>
      </c>
      <c r="AX139" s="13" t="s">
        <v>70</v>
      </c>
      <c r="AY139" s="160" t="s">
        <v>208</v>
      </c>
    </row>
    <row r="140" spans="1:65" s="14" customFormat="1">
      <c r="B140" s="166"/>
      <c r="D140" s="159" t="s">
        <v>218</v>
      </c>
      <c r="E140" s="167" t="s">
        <v>1</v>
      </c>
      <c r="F140" s="168" t="s">
        <v>283</v>
      </c>
      <c r="H140" s="169">
        <v>-6</v>
      </c>
      <c r="L140" s="166"/>
      <c r="M140" s="170"/>
      <c r="N140" s="171"/>
      <c r="O140" s="171"/>
      <c r="P140" s="171"/>
      <c r="Q140" s="171"/>
      <c r="R140" s="171"/>
      <c r="S140" s="171"/>
      <c r="T140" s="172"/>
      <c r="AT140" s="167" t="s">
        <v>218</v>
      </c>
      <c r="AU140" s="167" t="s">
        <v>79</v>
      </c>
      <c r="AV140" s="14" t="s">
        <v>216</v>
      </c>
      <c r="AW140" s="14" t="s">
        <v>27</v>
      </c>
      <c r="AX140" s="14" t="s">
        <v>77</v>
      </c>
      <c r="AY140" s="167" t="s">
        <v>208</v>
      </c>
    </row>
    <row r="141" spans="1:65" s="2" customFormat="1" ht="16.5" customHeight="1">
      <c r="A141" s="29"/>
      <c r="B141" s="145"/>
      <c r="C141" s="176" t="s">
        <v>241</v>
      </c>
      <c r="D141" s="176" t="s">
        <v>328</v>
      </c>
      <c r="E141" s="177" t="s">
        <v>1980</v>
      </c>
      <c r="F141" s="178" t="s">
        <v>1981</v>
      </c>
      <c r="G141" s="179" t="s">
        <v>287</v>
      </c>
      <c r="H141" s="180">
        <v>-4.5410000000000004</v>
      </c>
      <c r="I141" s="181">
        <v>230</v>
      </c>
      <c r="J141" s="181">
        <f t="shared" ref="J141:J151" si="0">ROUND(I141*H141,2)</f>
        <v>-1044.43</v>
      </c>
      <c r="K141" s="178" t="s">
        <v>1</v>
      </c>
      <c r="L141" s="182"/>
      <c r="M141" s="183" t="s">
        <v>1</v>
      </c>
      <c r="N141" s="184" t="s">
        <v>35</v>
      </c>
      <c r="O141" s="154">
        <v>0</v>
      </c>
      <c r="P141" s="154">
        <f t="shared" ref="P141:P151" si="1">O141*H141</f>
        <v>0</v>
      </c>
      <c r="Q141" s="154">
        <v>4.0000000000000001E-3</v>
      </c>
      <c r="R141" s="154">
        <f t="shared" ref="R141:R151" si="2">Q141*H141</f>
        <v>-1.8164000000000003E-2</v>
      </c>
      <c r="S141" s="154">
        <v>0</v>
      </c>
      <c r="T141" s="155">
        <f t="shared" ref="T141:T151" si="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332</v>
      </c>
      <c r="AT141" s="156" t="s">
        <v>328</v>
      </c>
      <c r="AU141" s="156" t="s">
        <v>79</v>
      </c>
      <c r="AY141" s="17" t="s">
        <v>208</v>
      </c>
      <c r="BE141" s="157">
        <f t="shared" ref="BE141:BE151" si="4">IF(N141="základní",J141,0)</f>
        <v>-1044.43</v>
      </c>
      <c r="BF141" s="157">
        <f t="shared" ref="BF141:BF151" si="5">IF(N141="snížená",J141,0)</f>
        <v>0</v>
      </c>
      <c r="BG141" s="157">
        <f t="shared" ref="BG141:BG151" si="6">IF(N141="zákl. přenesená",J141,0)</f>
        <v>0</v>
      </c>
      <c r="BH141" s="157">
        <f t="shared" ref="BH141:BH151" si="7">IF(N141="sníž. přenesená",J141,0)</f>
        <v>0</v>
      </c>
      <c r="BI141" s="157">
        <f t="shared" ref="BI141:BI151" si="8">IF(N141="nulová",J141,0)</f>
        <v>0</v>
      </c>
      <c r="BJ141" s="17" t="s">
        <v>77</v>
      </c>
      <c r="BK141" s="157">
        <f t="shared" ref="BK141:BK151" si="9">ROUND(I141*H141,2)</f>
        <v>-1044.43</v>
      </c>
      <c r="BL141" s="17" t="s">
        <v>278</v>
      </c>
      <c r="BM141" s="156" t="s">
        <v>1993</v>
      </c>
    </row>
    <row r="142" spans="1:65" s="2" customFormat="1" ht="16.5" customHeight="1">
      <c r="A142" s="29"/>
      <c r="B142" s="145"/>
      <c r="C142" s="176" t="s">
        <v>247</v>
      </c>
      <c r="D142" s="176" t="s">
        <v>328</v>
      </c>
      <c r="E142" s="177" t="s">
        <v>1983</v>
      </c>
      <c r="F142" s="178" t="s">
        <v>1984</v>
      </c>
      <c r="G142" s="179" t="s">
        <v>287</v>
      </c>
      <c r="H142" s="180">
        <v>-5.24</v>
      </c>
      <c r="I142" s="181">
        <v>350</v>
      </c>
      <c r="J142" s="181">
        <f t="shared" si="0"/>
        <v>-1834</v>
      </c>
      <c r="K142" s="178" t="s">
        <v>1</v>
      </c>
      <c r="L142" s="182"/>
      <c r="M142" s="183" t="s">
        <v>1</v>
      </c>
      <c r="N142" s="184" t="s">
        <v>35</v>
      </c>
      <c r="O142" s="154">
        <v>0</v>
      </c>
      <c r="P142" s="154">
        <f t="shared" si="1"/>
        <v>0</v>
      </c>
      <c r="Q142" s="154">
        <v>7.0000000000000001E-3</v>
      </c>
      <c r="R142" s="154">
        <f t="shared" si="2"/>
        <v>-3.6680000000000004E-2</v>
      </c>
      <c r="S142" s="154">
        <v>0</v>
      </c>
      <c r="T142" s="15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332</v>
      </c>
      <c r="AT142" s="156" t="s">
        <v>328</v>
      </c>
      <c r="AU142" s="156" t="s">
        <v>79</v>
      </c>
      <c r="AY142" s="17" t="s">
        <v>208</v>
      </c>
      <c r="BE142" s="157">
        <f t="shared" si="4"/>
        <v>-1834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77</v>
      </c>
      <c r="BK142" s="157">
        <f t="shared" si="9"/>
        <v>-1834</v>
      </c>
      <c r="BL142" s="17" t="s">
        <v>278</v>
      </c>
      <c r="BM142" s="156" t="s">
        <v>1994</v>
      </c>
    </row>
    <row r="143" spans="1:65" s="2" customFormat="1" ht="16.5" customHeight="1">
      <c r="A143" s="29"/>
      <c r="B143" s="145"/>
      <c r="C143" s="176" t="s">
        <v>252</v>
      </c>
      <c r="D143" s="176" t="s">
        <v>328</v>
      </c>
      <c r="E143" s="177" t="s">
        <v>1986</v>
      </c>
      <c r="F143" s="178" t="s">
        <v>1987</v>
      </c>
      <c r="G143" s="179" t="s">
        <v>452</v>
      </c>
      <c r="H143" s="180">
        <v>-14</v>
      </c>
      <c r="I143" s="181">
        <v>50</v>
      </c>
      <c r="J143" s="181">
        <f t="shared" si="0"/>
        <v>-700</v>
      </c>
      <c r="K143" s="178" t="s">
        <v>325</v>
      </c>
      <c r="L143" s="182"/>
      <c r="M143" s="183" t="s">
        <v>1</v>
      </c>
      <c r="N143" s="184" t="s">
        <v>35</v>
      </c>
      <c r="O143" s="154">
        <v>0</v>
      </c>
      <c r="P143" s="154">
        <f t="shared" si="1"/>
        <v>0</v>
      </c>
      <c r="Q143" s="154">
        <v>6.0000000000000002E-5</v>
      </c>
      <c r="R143" s="154">
        <f t="shared" si="2"/>
        <v>-8.4000000000000003E-4</v>
      </c>
      <c r="S143" s="154">
        <v>0</v>
      </c>
      <c r="T143" s="15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332</v>
      </c>
      <c r="AT143" s="156" t="s">
        <v>328</v>
      </c>
      <c r="AU143" s="156" t="s">
        <v>79</v>
      </c>
      <c r="AY143" s="17" t="s">
        <v>208</v>
      </c>
      <c r="BE143" s="157">
        <f t="shared" si="4"/>
        <v>-700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77</v>
      </c>
      <c r="BK143" s="157">
        <f t="shared" si="9"/>
        <v>-700</v>
      </c>
      <c r="BL143" s="17" t="s">
        <v>278</v>
      </c>
      <c r="BM143" s="156" t="s">
        <v>1995</v>
      </c>
    </row>
    <row r="144" spans="1:65" s="2" customFormat="1" ht="16.5" customHeight="1">
      <c r="A144" s="29"/>
      <c r="B144" s="145"/>
      <c r="C144" s="176" t="s">
        <v>256</v>
      </c>
      <c r="D144" s="176" t="s">
        <v>328</v>
      </c>
      <c r="E144" s="177" t="s">
        <v>1996</v>
      </c>
      <c r="F144" s="178" t="s">
        <v>1997</v>
      </c>
      <c r="G144" s="179" t="s">
        <v>287</v>
      </c>
      <c r="H144" s="180">
        <v>-1.9430000000000001</v>
      </c>
      <c r="I144" s="181">
        <v>450</v>
      </c>
      <c r="J144" s="181">
        <f t="shared" si="0"/>
        <v>-874.35</v>
      </c>
      <c r="K144" s="178" t="s">
        <v>1</v>
      </c>
      <c r="L144" s="182"/>
      <c r="M144" s="183" t="s">
        <v>1</v>
      </c>
      <c r="N144" s="184" t="s">
        <v>35</v>
      </c>
      <c r="O144" s="154">
        <v>0</v>
      </c>
      <c r="P144" s="154">
        <f t="shared" si="1"/>
        <v>0</v>
      </c>
      <c r="Q144" s="154">
        <v>7.0000000000000001E-3</v>
      </c>
      <c r="R144" s="154">
        <f t="shared" si="2"/>
        <v>-1.3601E-2</v>
      </c>
      <c r="S144" s="154">
        <v>0</v>
      </c>
      <c r="T144" s="15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332</v>
      </c>
      <c r="AT144" s="156" t="s">
        <v>328</v>
      </c>
      <c r="AU144" s="156" t="s">
        <v>79</v>
      </c>
      <c r="AY144" s="17" t="s">
        <v>208</v>
      </c>
      <c r="BE144" s="157">
        <f t="shared" si="4"/>
        <v>-874.35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77</v>
      </c>
      <c r="BK144" s="157">
        <f t="shared" si="9"/>
        <v>-874.35</v>
      </c>
      <c r="BL144" s="17" t="s">
        <v>278</v>
      </c>
      <c r="BM144" s="156" t="s">
        <v>1998</v>
      </c>
    </row>
    <row r="145" spans="1:65" s="2" customFormat="1" ht="16.5" customHeight="1">
      <c r="A145" s="29"/>
      <c r="B145" s="145"/>
      <c r="C145" s="176" t="s">
        <v>261</v>
      </c>
      <c r="D145" s="176" t="s">
        <v>328</v>
      </c>
      <c r="E145" s="177" t="s">
        <v>1999</v>
      </c>
      <c r="F145" s="178" t="s">
        <v>2000</v>
      </c>
      <c r="G145" s="179" t="s">
        <v>287</v>
      </c>
      <c r="H145" s="180">
        <v>-7.2880000000000003</v>
      </c>
      <c r="I145" s="181">
        <v>600</v>
      </c>
      <c r="J145" s="181">
        <f t="shared" si="0"/>
        <v>-4372.8</v>
      </c>
      <c r="K145" s="178" t="s">
        <v>1</v>
      </c>
      <c r="L145" s="182"/>
      <c r="M145" s="183" t="s">
        <v>1</v>
      </c>
      <c r="N145" s="184" t="s">
        <v>35</v>
      </c>
      <c r="O145" s="154">
        <v>0</v>
      </c>
      <c r="P145" s="154">
        <f t="shared" si="1"/>
        <v>0</v>
      </c>
      <c r="Q145" s="154">
        <v>7.0000000000000001E-3</v>
      </c>
      <c r="R145" s="154">
        <f t="shared" si="2"/>
        <v>-5.1016000000000006E-2</v>
      </c>
      <c r="S145" s="154">
        <v>0</v>
      </c>
      <c r="T145" s="15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332</v>
      </c>
      <c r="AT145" s="156" t="s">
        <v>328</v>
      </c>
      <c r="AU145" s="156" t="s">
        <v>79</v>
      </c>
      <c r="AY145" s="17" t="s">
        <v>208</v>
      </c>
      <c r="BE145" s="157">
        <f t="shared" si="4"/>
        <v>-4372.8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77</v>
      </c>
      <c r="BK145" s="157">
        <f t="shared" si="9"/>
        <v>-4372.8</v>
      </c>
      <c r="BL145" s="17" t="s">
        <v>278</v>
      </c>
      <c r="BM145" s="156" t="s">
        <v>2001</v>
      </c>
    </row>
    <row r="146" spans="1:65" s="2" customFormat="1" ht="16.5" customHeight="1">
      <c r="A146" s="29"/>
      <c r="B146" s="145"/>
      <c r="C146" s="176" t="s">
        <v>267</v>
      </c>
      <c r="D146" s="176" t="s">
        <v>328</v>
      </c>
      <c r="E146" s="177" t="s">
        <v>1986</v>
      </c>
      <c r="F146" s="178" t="s">
        <v>1987</v>
      </c>
      <c r="G146" s="179" t="s">
        <v>452</v>
      </c>
      <c r="H146" s="180">
        <v>-20</v>
      </c>
      <c r="I146" s="181">
        <v>50</v>
      </c>
      <c r="J146" s="181">
        <f t="shared" si="0"/>
        <v>-1000</v>
      </c>
      <c r="K146" s="178" t="s">
        <v>325</v>
      </c>
      <c r="L146" s="182"/>
      <c r="M146" s="183" t="s">
        <v>1</v>
      </c>
      <c r="N146" s="184" t="s">
        <v>35</v>
      </c>
      <c r="O146" s="154">
        <v>0</v>
      </c>
      <c r="P146" s="154">
        <f t="shared" si="1"/>
        <v>0</v>
      </c>
      <c r="Q146" s="154">
        <v>6.0000000000000002E-5</v>
      </c>
      <c r="R146" s="154">
        <f t="shared" si="2"/>
        <v>-1.2000000000000001E-3</v>
      </c>
      <c r="S146" s="154">
        <v>0</v>
      </c>
      <c r="T146" s="15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332</v>
      </c>
      <c r="AT146" s="156" t="s">
        <v>328</v>
      </c>
      <c r="AU146" s="156" t="s">
        <v>79</v>
      </c>
      <c r="AY146" s="17" t="s">
        <v>208</v>
      </c>
      <c r="BE146" s="157">
        <f t="shared" si="4"/>
        <v>-1000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77</v>
      </c>
      <c r="BK146" s="157">
        <f t="shared" si="9"/>
        <v>-1000</v>
      </c>
      <c r="BL146" s="17" t="s">
        <v>278</v>
      </c>
      <c r="BM146" s="156" t="s">
        <v>2002</v>
      </c>
    </row>
    <row r="147" spans="1:65" s="2" customFormat="1" ht="16.5" customHeight="1">
      <c r="A147" s="29"/>
      <c r="B147" s="145"/>
      <c r="C147" s="176" t="s">
        <v>275</v>
      </c>
      <c r="D147" s="176" t="s">
        <v>328</v>
      </c>
      <c r="E147" s="177" t="s">
        <v>1996</v>
      </c>
      <c r="F147" s="178" t="s">
        <v>1997</v>
      </c>
      <c r="G147" s="179" t="s">
        <v>287</v>
      </c>
      <c r="H147" s="180">
        <v>-4.6840000000000002</v>
      </c>
      <c r="I147" s="181">
        <v>450</v>
      </c>
      <c r="J147" s="181">
        <f t="shared" si="0"/>
        <v>-2107.8000000000002</v>
      </c>
      <c r="K147" s="178" t="s">
        <v>1</v>
      </c>
      <c r="L147" s="182"/>
      <c r="M147" s="183" t="s">
        <v>1</v>
      </c>
      <c r="N147" s="184" t="s">
        <v>35</v>
      </c>
      <c r="O147" s="154">
        <v>0</v>
      </c>
      <c r="P147" s="154">
        <f t="shared" si="1"/>
        <v>0</v>
      </c>
      <c r="Q147" s="154">
        <v>7.0000000000000001E-3</v>
      </c>
      <c r="R147" s="154">
        <f t="shared" si="2"/>
        <v>-3.2788000000000005E-2</v>
      </c>
      <c r="S147" s="154">
        <v>0</v>
      </c>
      <c r="T147" s="15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332</v>
      </c>
      <c r="AT147" s="156" t="s">
        <v>328</v>
      </c>
      <c r="AU147" s="156" t="s">
        <v>79</v>
      </c>
      <c r="AY147" s="17" t="s">
        <v>208</v>
      </c>
      <c r="BE147" s="157">
        <f t="shared" si="4"/>
        <v>-2107.8000000000002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77</v>
      </c>
      <c r="BK147" s="157">
        <f t="shared" si="9"/>
        <v>-2107.8000000000002</v>
      </c>
      <c r="BL147" s="17" t="s">
        <v>278</v>
      </c>
      <c r="BM147" s="156" t="s">
        <v>2003</v>
      </c>
    </row>
    <row r="148" spans="1:65" s="2" customFormat="1" ht="16.5" customHeight="1">
      <c r="A148" s="29"/>
      <c r="B148" s="145"/>
      <c r="C148" s="176" t="s">
        <v>284</v>
      </c>
      <c r="D148" s="176" t="s">
        <v>328</v>
      </c>
      <c r="E148" s="177" t="s">
        <v>2004</v>
      </c>
      <c r="F148" s="178" t="s">
        <v>2000</v>
      </c>
      <c r="G148" s="179" t="s">
        <v>287</v>
      </c>
      <c r="H148" s="180">
        <v>-8.7789999999999999</v>
      </c>
      <c r="I148" s="181">
        <v>600</v>
      </c>
      <c r="J148" s="181">
        <f t="shared" si="0"/>
        <v>-5267.4</v>
      </c>
      <c r="K148" s="178" t="s">
        <v>1</v>
      </c>
      <c r="L148" s="182"/>
      <c r="M148" s="183" t="s">
        <v>1</v>
      </c>
      <c r="N148" s="184" t="s">
        <v>35</v>
      </c>
      <c r="O148" s="154">
        <v>0</v>
      </c>
      <c r="P148" s="154">
        <f t="shared" si="1"/>
        <v>0</v>
      </c>
      <c r="Q148" s="154">
        <v>7.0000000000000001E-3</v>
      </c>
      <c r="R148" s="154">
        <f t="shared" si="2"/>
        <v>-6.1453000000000001E-2</v>
      </c>
      <c r="S148" s="154">
        <v>0</v>
      </c>
      <c r="T148" s="15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332</v>
      </c>
      <c r="AT148" s="156" t="s">
        <v>328</v>
      </c>
      <c r="AU148" s="156" t="s">
        <v>79</v>
      </c>
      <c r="AY148" s="17" t="s">
        <v>208</v>
      </c>
      <c r="BE148" s="157">
        <f t="shared" si="4"/>
        <v>-5267.4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77</v>
      </c>
      <c r="BK148" s="157">
        <f t="shared" si="9"/>
        <v>-5267.4</v>
      </c>
      <c r="BL148" s="17" t="s">
        <v>278</v>
      </c>
      <c r="BM148" s="156" t="s">
        <v>2005</v>
      </c>
    </row>
    <row r="149" spans="1:65" s="2" customFormat="1" ht="16.5" customHeight="1">
      <c r="A149" s="29"/>
      <c r="B149" s="145"/>
      <c r="C149" s="176" t="s">
        <v>290</v>
      </c>
      <c r="D149" s="176" t="s">
        <v>328</v>
      </c>
      <c r="E149" s="177" t="s">
        <v>1986</v>
      </c>
      <c r="F149" s="178" t="s">
        <v>1987</v>
      </c>
      <c r="G149" s="179" t="s">
        <v>452</v>
      </c>
      <c r="H149" s="180">
        <v>-16</v>
      </c>
      <c r="I149" s="181">
        <v>50</v>
      </c>
      <c r="J149" s="181">
        <f t="shared" si="0"/>
        <v>-800</v>
      </c>
      <c r="K149" s="178" t="s">
        <v>325</v>
      </c>
      <c r="L149" s="182"/>
      <c r="M149" s="183" t="s">
        <v>1</v>
      </c>
      <c r="N149" s="184" t="s">
        <v>35</v>
      </c>
      <c r="O149" s="154">
        <v>0</v>
      </c>
      <c r="P149" s="154">
        <f t="shared" si="1"/>
        <v>0</v>
      </c>
      <c r="Q149" s="154">
        <v>6.0000000000000002E-5</v>
      </c>
      <c r="R149" s="154">
        <f t="shared" si="2"/>
        <v>-9.6000000000000002E-4</v>
      </c>
      <c r="S149" s="154">
        <v>0</v>
      </c>
      <c r="T149" s="15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332</v>
      </c>
      <c r="AT149" s="156" t="s">
        <v>328</v>
      </c>
      <c r="AU149" s="156" t="s">
        <v>79</v>
      </c>
      <c r="AY149" s="17" t="s">
        <v>208</v>
      </c>
      <c r="BE149" s="157">
        <f t="shared" si="4"/>
        <v>-800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77</v>
      </c>
      <c r="BK149" s="157">
        <f t="shared" si="9"/>
        <v>-800</v>
      </c>
      <c r="BL149" s="17" t="s">
        <v>278</v>
      </c>
      <c r="BM149" s="156" t="s">
        <v>2006</v>
      </c>
    </row>
    <row r="150" spans="1:65" s="2" customFormat="1" ht="16.5" customHeight="1">
      <c r="A150" s="29"/>
      <c r="B150" s="145"/>
      <c r="C150" s="146" t="s">
        <v>8</v>
      </c>
      <c r="D150" s="146" t="s">
        <v>211</v>
      </c>
      <c r="E150" s="147" t="s">
        <v>598</v>
      </c>
      <c r="F150" s="148" t="s">
        <v>599</v>
      </c>
      <c r="G150" s="149" t="s">
        <v>250</v>
      </c>
      <c r="H150" s="150">
        <v>-0.30299999999999999</v>
      </c>
      <c r="I150" s="151">
        <v>950</v>
      </c>
      <c r="J150" s="151">
        <f t="shared" si="0"/>
        <v>-287.85000000000002</v>
      </c>
      <c r="K150" s="148" t="s">
        <v>215</v>
      </c>
      <c r="L150" s="30"/>
      <c r="M150" s="152" t="s">
        <v>1</v>
      </c>
      <c r="N150" s="153" t="s">
        <v>35</v>
      </c>
      <c r="O150" s="154">
        <v>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278</v>
      </c>
      <c r="AT150" s="156" t="s">
        <v>211</v>
      </c>
      <c r="AU150" s="156" t="s">
        <v>79</v>
      </c>
      <c r="AY150" s="17" t="s">
        <v>208</v>
      </c>
      <c r="BE150" s="157">
        <f t="shared" si="4"/>
        <v>-287.85000000000002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77</v>
      </c>
      <c r="BK150" s="157">
        <f t="shared" si="9"/>
        <v>-287.85000000000002</v>
      </c>
      <c r="BL150" s="17" t="s">
        <v>278</v>
      </c>
      <c r="BM150" s="156" t="s">
        <v>600</v>
      </c>
    </row>
    <row r="151" spans="1:65" s="2" customFormat="1" ht="16.5" customHeight="1">
      <c r="A151" s="29"/>
      <c r="B151" s="145"/>
      <c r="C151" s="146" t="s">
        <v>278</v>
      </c>
      <c r="D151" s="146" t="s">
        <v>211</v>
      </c>
      <c r="E151" s="147" t="s">
        <v>602</v>
      </c>
      <c r="F151" s="148" t="s">
        <v>603</v>
      </c>
      <c r="G151" s="149" t="s">
        <v>250</v>
      </c>
      <c r="H151" s="150">
        <v>-0.30299999999999999</v>
      </c>
      <c r="I151" s="151">
        <v>500</v>
      </c>
      <c r="J151" s="151">
        <f t="shared" si="0"/>
        <v>-151.5</v>
      </c>
      <c r="K151" s="148" t="s">
        <v>215</v>
      </c>
      <c r="L151" s="30"/>
      <c r="M151" s="192" t="s">
        <v>1</v>
      </c>
      <c r="N151" s="193" t="s">
        <v>35</v>
      </c>
      <c r="O151" s="194">
        <v>0</v>
      </c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278</v>
      </c>
      <c r="AT151" s="156" t="s">
        <v>211</v>
      </c>
      <c r="AU151" s="156" t="s">
        <v>79</v>
      </c>
      <c r="AY151" s="17" t="s">
        <v>208</v>
      </c>
      <c r="BE151" s="157">
        <f t="shared" si="4"/>
        <v>-151.5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77</v>
      </c>
      <c r="BK151" s="157">
        <f t="shared" si="9"/>
        <v>-151.5</v>
      </c>
      <c r="BL151" s="17" t="s">
        <v>278</v>
      </c>
      <c r="BM151" s="156" t="s">
        <v>604</v>
      </c>
    </row>
    <row r="152" spans="1:65" s="2" customFormat="1" ht="6.95" customHeight="1">
      <c r="A152" s="29"/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</sheetData>
  <autoFilter ref="C121:K151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5"/>
  <sheetViews>
    <sheetView showGridLines="0" topLeftCell="A124" workbookViewId="0">
      <selection activeCell="V162" sqref="V16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156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1971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2007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ROUND(J123, 2)</f>
        <v>53752.18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ROUND((SUM(BE123:BE164)),  2)</f>
        <v>53752.18</v>
      </c>
      <c r="G35" s="29"/>
      <c r="H35" s="29"/>
      <c r="I35" s="103">
        <v>0.21</v>
      </c>
      <c r="J35" s="102">
        <f>ROUND(((SUM(BE123:BE164))*I35),  2)</f>
        <v>11287.96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ROUND((SUM(BF123:BF164)),  2)</f>
        <v>0</v>
      </c>
      <c r="G36" s="29"/>
      <c r="H36" s="29"/>
      <c r="I36" s="103">
        <v>0.15</v>
      </c>
      <c r="J36" s="102">
        <f>ROUND(((SUM(BF123:BF164))*I36),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ROUND((SUM(BG123:BG164)),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ROUND((SUM(BH123:BH164)),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ROUND((SUM(BI123:BI164)),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65040.14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1971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Parapety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J123</f>
        <v>53752.179999999993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J124</f>
        <v>53752.179999999993</v>
      </c>
      <c r="L99" s="115"/>
    </row>
    <row r="100" spans="1:47" s="10" customFormat="1" ht="19.899999999999999" customHeight="1">
      <c r="B100" s="119"/>
      <c r="D100" s="120" t="s">
        <v>394</v>
      </c>
      <c r="E100" s="121"/>
      <c r="F100" s="121"/>
      <c r="G100" s="121"/>
      <c r="H100" s="121"/>
      <c r="I100" s="121"/>
      <c r="J100" s="122">
        <f>J125</f>
        <v>49904.869999999995</v>
      </c>
      <c r="L100" s="119"/>
    </row>
    <row r="101" spans="1:47" s="10" customFormat="1" ht="19.899999999999999" customHeight="1">
      <c r="B101" s="119"/>
      <c r="D101" s="120" t="s">
        <v>1238</v>
      </c>
      <c r="E101" s="121"/>
      <c r="F101" s="121"/>
      <c r="G101" s="121"/>
      <c r="H101" s="121"/>
      <c r="I101" s="121"/>
      <c r="J101" s="122">
        <f>J159</f>
        <v>3847.31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193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42" t="str">
        <f>E7</f>
        <v>ZL2 - SO 01 - OBJEKT BEZ BYTU - Stavební úpravy a přístavba komunitního centra BÉTEL</v>
      </c>
      <c r="F111" s="244"/>
      <c r="G111" s="244"/>
      <c r="H111" s="244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170</v>
      </c>
      <c r="L112" s="20"/>
    </row>
    <row r="113" spans="1:65" s="2" customFormat="1" ht="16.5" customHeight="1">
      <c r="A113" s="29"/>
      <c r="B113" s="30"/>
      <c r="C113" s="29"/>
      <c r="D113" s="29"/>
      <c r="E113" s="242" t="s">
        <v>1971</v>
      </c>
      <c r="F113" s="243"/>
      <c r="G113" s="243"/>
      <c r="H113" s="243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172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3" t="str">
        <f>E11</f>
        <v>Vícepráce - Parapety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Bezručova čp.503, Chrastava </v>
      </c>
      <c r="G117" s="29"/>
      <c r="H117" s="29"/>
      <c r="I117" s="26" t="s">
        <v>20</v>
      </c>
      <c r="J117" s="52" t="str">
        <f>IF(J14="","",J14)</f>
        <v>3.6.2020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6" t="s">
        <v>22</v>
      </c>
      <c r="D119" s="29"/>
      <c r="E119" s="29"/>
      <c r="F119" s="24" t="str">
        <f>E17</f>
        <v>Sbor JB v Chrastavě, Bezručova 503, 46331 Chrastav</v>
      </c>
      <c r="G119" s="29"/>
      <c r="H119" s="29"/>
      <c r="I119" s="26" t="s">
        <v>26</v>
      </c>
      <c r="J119" s="27" t="str">
        <f>E23</f>
        <v>FS Vision, s.r.o. IČ: 22792902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25</v>
      </c>
      <c r="D120" s="29"/>
      <c r="E120" s="29"/>
      <c r="F120" s="24" t="str">
        <f>IF(E20="","",E20)</f>
        <v>TOMIVOS s.r.o.</v>
      </c>
      <c r="G120" s="29"/>
      <c r="H120" s="29"/>
      <c r="I120" s="26" t="s">
        <v>28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194</v>
      </c>
      <c r="D122" s="126" t="s">
        <v>55</v>
      </c>
      <c r="E122" s="126" t="s">
        <v>51</v>
      </c>
      <c r="F122" s="126" t="s">
        <v>52</v>
      </c>
      <c r="G122" s="126" t="s">
        <v>195</v>
      </c>
      <c r="H122" s="126" t="s">
        <v>196</v>
      </c>
      <c r="I122" s="126" t="s">
        <v>197</v>
      </c>
      <c r="J122" s="126" t="s">
        <v>182</v>
      </c>
      <c r="K122" s="127" t="s">
        <v>198</v>
      </c>
      <c r="L122" s="128"/>
      <c r="M122" s="59" t="s">
        <v>1</v>
      </c>
      <c r="N122" s="60" t="s">
        <v>34</v>
      </c>
      <c r="O122" s="60" t="s">
        <v>199</v>
      </c>
      <c r="P122" s="60" t="s">
        <v>200</v>
      </c>
      <c r="Q122" s="60" t="s">
        <v>201</v>
      </c>
      <c r="R122" s="60" t="s">
        <v>202</v>
      </c>
      <c r="S122" s="60" t="s">
        <v>203</v>
      </c>
      <c r="T122" s="61" t="s">
        <v>204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205</v>
      </c>
      <c r="D123" s="29"/>
      <c r="E123" s="29"/>
      <c r="F123" s="29"/>
      <c r="G123" s="29"/>
      <c r="H123" s="29"/>
      <c r="I123" s="29"/>
      <c r="J123" s="129">
        <f>BK123</f>
        <v>53752.179999999993</v>
      </c>
      <c r="K123" s="29"/>
      <c r="L123" s="30"/>
      <c r="M123" s="62"/>
      <c r="N123" s="53"/>
      <c r="O123" s="63"/>
      <c r="P123" s="130">
        <f>P124</f>
        <v>1.880088</v>
      </c>
      <c r="Q123" s="63"/>
      <c r="R123" s="130">
        <f>R124</f>
        <v>0.40862025000000002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69</v>
      </c>
      <c r="AU123" s="17" t="s">
        <v>184</v>
      </c>
      <c r="BK123" s="132">
        <f>BK124</f>
        <v>53752.179999999993</v>
      </c>
    </row>
    <row r="124" spans="1:65" s="12" customFormat="1" ht="25.9" customHeight="1">
      <c r="B124" s="133"/>
      <c r="D124" s="134" t="s">
        <v>69</v>
      </c>
      <c r="E124" s="135" t="s">
        <v>271</v>
      </c>
      <c r="F124" s="135" t="s">
        <v>272</v>
      </c>
      <c r="J124" s="136">
        <f>BK124</f>
        <v>53752.179999999993</v>
      </c>
      <c r="L124" s="133"/>
      <c r="M124" s="137"/>
      <c r="N124" s="138"/>
      <c r="O124" s="138"/>
      <c r="P124" s="139">
        <f>P125+P159</f>
        <v>1.880088</v>
      </c>
      <c r="Q124" s="138"/>
      <c r="R124" s="139">
        <f>R125+R159</f>
        <v>0.40862025000000002</v>
      </c>
      <c r="S124" s="138"/>
      <c r="T124" s="140">
        <f>T125+T159</f>
        <v>0</v>
      </c>
      <c r="AR124" s="134" t="s">
        <v>79</v>
      </c>
      <c r="AT124" s="141" t="s">
        <v>69</v>
      </c>
      <c r="AU124" s="141" t="s">
        <v>70</v>
      </c>
      <c r="AY124" s="134" t="s">
        <v>208</v>
      </c>
      <c r="BK124" s="142">
        <f>BK125+BK159</f>
        <v>53752.179999999993</v>
      </c>
    </row>
    <row r="125" spans="1:65" s="12" customFormat="1" ht="22.9" customHeight="1">
      <c r="B125" s="133"/>
      <c r="D125" s="134" t="s">
        <v>69</v>
      </c>
      <c r="E125" s="143" t="s">
        <v>471</v>
      </c>
      <c r="F125" s="143" t="s">
        <v>472</v>
      </c>
      <c r="J125" s="144">
        <f>BK125</f>
        <v>49904.869999999995</v>
      </c>
      <c r="L125" s="133"/>
      <c r="M125" s="137"/>
      <c r="N125" s="138"/>
      <c r="O125" s="138"/>
      <c r="P125" s="139">
        <f>SUM(P126:P158)</f>
        <v>1.337</v>
      </c>
      <c r="Q125" s="138"/>
      <c r="R125" s="139">
        <f>SUM(R126:R158)</f>
        <v>0.35078400000000004</v>
      </c>
      <c r="S125" s="138"/>
      <c r="T125" s="140">
        <f>SUM(T126:T158)</f>
        <v>0</v>
      </c>
      <c r="AR125" s="134" t="s">
        <v>79</v>
      </c>
      <c r="AT125" s="141" t="s">
        <v>69</v>
      </c>
      <c r="AU125" s="141" t="s">
        <v>77</v>
      </c>
      <c r="AY125" s="134" t="s">
        <v>208</v>
      </c>
      <c r="BK125" s="142">
        <f>SUM(BK126:BK158)</f>
        <v>49904.869999999995</v>
      </c>
    </row>
    <row r="126" spans="1:65" s="2" customFormat="1" ht="16.5" customHeight="1">
      <c r="A126" s="29"/>
      <c r="B126" s="145"/>
      <c r="C126" s="146" t="s">
        <v>77</v>
      </c>
      <c r="D126" s="146" t="s">
        <v>211</v>
      </c>
      <c r="E126" s="147" t="s">
        <v>2008</v>
      </c>
      <c r="F126" s="148" t="s">
        <v>2009</v>
      </c>
      <c r="G126" s="149" t="s">
        <v>452</v>
      </c>
      <c r="H126" s="150">
        <v>1</v>
      </c>
      <c r="I126" s="151">
        <v>254</v>
      </c>
      <c r="J126" s="151">
        <f>ROUND(I126*H126,2)</f>
        <v>254</v>
      </c>
      <c r="K126" s="148" t="s">
        <v>331</v>
      </c>
      <c r="L126" s="30"/>
      <c r="M126" s="152" t="s">
        <v>1</v>
      </c>
      <c r="N126" s="153" t="s">
        <v>35</v>
      </c>
      <c r="O126" s="154">
        <v>0.63</v>
      </c>
      <c r="P126" s="154">
        <f>O126*H126</f>
        <v>0.63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254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254</v>
      </c>
      <c r="BL126" s="17" t="s">
        <v>278</v>
      </c>
      <c r="BM126" s="156" t="s">
        <v>2010</v>
      </c>
    </row>
    <row r="127" spans="1:65" s="13" customFormat="1">
      <c r="B127" s="158"/>
      <c r="D127" s="159" t="s">
        <v>218</v>
      </c>
      <c r="E127" s="160" t="s">
        <v>1</v>
      </c>
      <c r="F127" s="161" t="s">
        <v>1979</v>
      </c>
      <c r="H127" s="162">
        <v>1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77</v>
      </c>
      <c r="AY127" s="160" t="s">
        <v>208</v>
      </c>
    </row>
    <row r="128" spans="1:65" s="2" customFormat="1" ht="16.5" customHeight="1">
      <c r="A128" s="29"/>
      <c r="B128" s="145"/>
      <c r="C128" s="146" t="s">
        <v>79</v>
      </c>
      <c r="D128" s="146" t="s">
        <v>211</v>
      </c>
      <c r="E128" s="147" t="s">
        <v>2011</v>
      </c>
      <c r="F128" s="148" t="s">
        <v>2012</v>
      </c>
      <c r="G128" s="149" t="s">
        <v>452</v>
      </c>
      <c r="H128" s="150">
        <v>1</v>
      </c>
      <c r="I128" s="151">
        <v>285</v>
      </c>
      <c r="J128" s="151">
        <f>ROUND(I128*H128,2)</f>
        <v>285</v>
      </c>
      <c r="K128" s="148" t="s">
        <v>331</v>
      </c>
      <c r="L128" s="30"/>
      <c r="M128" s="152" t="s">
        <v>1</v>
      </c>
      <c r="N128" s="153" t="s">
        <v>35</v>
      </c>
      <c r="O128" s="154">
        <v>0.70699999999999996</v>
      </c>
      <c r="P128" s="154">
        <f>O128*H128</f>
        <v>0.70699999999999996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278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285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285</v>
      </c>
      <c r="BL128" s="17" t="s">
        <v>278</v>
      </c>
      <c r="BM128" s="156" t="s">
        <v>2013</v>
      </c>
    </row>
    <row r="129" spans="1:65" s="13" customFormat="1">
      <c r="B129" s="158"/>
      <c r="D129" s="159" t="s">
        <v>218</v>
      </c>
      <c r="E129" s="160" t="s">
        <v>1</v>
      </c>
      <c r="F129" s="161" t="s">
        <v>2014</v>
      </c>
      <c r="H129" s="162">
        <v>1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77</v>
      </c>
      <c r="AY129" s="160" t="s">
        <v>208</v>
      </c>
    </row>
    <row r="130" spans="1:65" s="2" customFormat="1" ht="16.5" customHeight="1">
      <c r="A130" s="29"/>
      <c r="B130" s="145"/>
      <c r="C130" s="146" t="s">
        <v>226</v>
      </c>
      <c r="D130" s="146" t="s">
        <v>211</v>
      </c>
      <c r="E130" s="147" t="s">
        <v>2015</v>
      </c>
      <c r="F130" s="148" t="s">
        <v>2016</v>
      </c>
      <c r="G130" s="149" t="s">
        <v>452</v>
      </c>
      <c r="H130" s="150">
        <v>14</v>
      </c>
      <c r="I130" s="151">
        <v>200</v>
      </c>
      <c r="J130" s="151">
        <f>ROUND(I130*H130,2)</f>
        <v>2800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278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2800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2800</v>
      </c>
      <c r="BL130" s="17" t="s">
        <v>278</v>
      </c>
      <c r="BM130" s="156" t="s">
        <v>2017</v>
      </c>
    </row>
    <row r="131" spans="1:65" s="13" customFormat="1">
      <c r="B131" s="158"/>
      <c r="D131" s="159" t="s">
        <v>218</v>
      </c>
      <c r="E131" s="160" t="s">
        <v>1</v>
      </c>
      <c r="F131" s="161" t="s">
        <v>2018</v>
      </c>
      <c r="H131" s="162">
        <v>-1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208</v>
      </c>
    </row>
    <row r="132" spans="1:65" s="13" customFormat="1">
      <c r="B132" s="158"/>
      <c r="D132" s="159" t="s">
        <v>218</v>
      </c>
      <c r="E132" s="160" t="s">
        <v>1</v>
      </c>
      <c r="F132" s="161" t="s">
        <v>2019</v>
      </c>
      <c r="H132" s="162">
        <v>-5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1:65" s="13" customFormat="1">
      <c r="B133" s="158"/>
      <c r="D133" s="159" t="s">
        <v>218</v>
      </c>
      <c r="E133" s="160" t="s">
        <v>1</v>
      </c>
      <c r="F133" s="161" t="s">
        <v>2020</v>
      </c>
      <c r="H133" s="162">
        <v>-3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218</v>
      </c>
      <c r="AU133" s="160" t="s">
        <v>79</v>
      </c>
      <c r="AV133" s="13" t="s">
        <v>79</v>
      </c>
      <c r="AW133" s="13" t="s">
        <v>27</v>
      </c>
      <c r="AX133" s="13" t="s">
        <v>70</v>
      </c>
      <c r="AY133" s="160" t="s">
        <v>208</v>
      </c>
    </row>
    <row r="134" spans="1:65" s="13" customFormat="1">
      <c r="B134" s="158"/>
      <c r="D134" s="159" t="s">
        <v>218</v>
      </c>
      <c r="E134" s="160" t="s">
        <v>1</v>
      </c>
      <c r="F134" s="161" t="s">
        <v>2021</v>
      </c>
      <c r="H134" s="162">
        <v>-1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70</v>
      </c>
      <c r="AY134" s="160" t="s">
        <v>208</v>
      </c>
    </row>
    <row r="135" spans="1:65" s="15" customFormat="1">
      <c r="B135" s="185"/>
      <c r="D135" s="159" t="s">
        <v>218</v>
      </c>
      <c r="E135" s="186" t="s">
        <v>1</v>
      </c>
      <c r="F135" s="187" t="s">
        <v>1188</v>
      </c>
      <c r="H135" s="188">
        <v>-10</v>
      </c>
      <c r="L135" s="185"/>
      <c r="M135" s="189"/>
      <c r="N135" s="190"/>
      <c r="O135" s="190"/>
      <c r="P135" s="190"/>
      <c r="Q135" s="190"/>
      <c r="R135" s="190"/>
      <c r="S135" s="190"/>
      <c r="T135" s="191"/>
      <c r="AT135" s="186" t="s">
        <v>218</v>
      </c>
      <c r="AU135" s="186" t="s">
        <v>79</v>
      </c>
      <c r="AV135" s="15" t="s">
        <v>226</v>
      </c>
      <c r="AW135" s="15" t="s">
        <v>27</v>
      </c>
      <c r="AX135" s="15" t="s">
        <v>70</v>
      </c>
      <c r="AY135" s="186" t="s">
        <v>208</v>
      </c>
    </row>
    <row r="136" spans="1:65" s="13" customFormat="1">
      <c r="B136" s="158"/>
      <c r="D136" s="159" t="s">
        <v>218</v>
      </c>
      <c r="E136" s="160" t="s">
        <v>1</v>
      </c>
      <c r="F136" s="161" t="s">
        <v>2022</v>
      </c>
      <c r="H136" s="162">
        <v>14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3" customFormat="1">
      <c r="B137" s="158"/>
      <c r="D137" s="159" t="s">
        <v>218</v>
      </c>
      <c r="E137" s="160" t="s">
        <v>1</v>
      </c>
      <c r="F137" s="161" t="s">
        <v>2023</v>
      </c>
      <c r="H137" s="162">
        <v>4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3" customFormat="1">
      <c r="B138" s="158"/>
      <c r="D138" s="159" t="s">
        <v>218</v>
      </c>
      <c r="E138" s="160" t="s">
        <v>1</v>
      </c>
      <c r="F138" s="161" t="s">
        <v>2024</v>
      </c>
      <c r="H138" s="162">
        <v>6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283</v>
      </c>
      <c r="H139" s="169">
        <v>14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79</v>
      </c>
      <c r="AV139" s="14" t="s">
        <v>216</v>
      </c>
      <c r="AW139" s="14" t="s">
        <v>27</v>
      </c>
      <c r="AX139" s="14" t="s">
        <v>77</v>
      </c>
      <c r="AY139" s="167" t="s">
        <v>208</v>
      </c>
    </row>
    <row r="140" spans="1:65" s="2" customFormat="1" ht="16.5" customHeight="1">
      <c r="A140" s="29"/>
      <c r="B140" s="145"/>
      <c r="C140" s="146" t="s">
        <v>216</v>
      </c>
      <c r="D140" s="146" t="s">
        <v>211</v>
      </c>
      <c r="E140" s="147" t="s">
        <v>2025</v>
      </c>
      <c r="F140" s="148" t="s">
        <v>2026</v>
      </c>
      <c r="G140" s="149" t="s">
        <v>452</v>
      </c>
      <c r="H140" s="150">
        <v>8</v>
      </c>
      <c r="I140" s="151">
        <v>280</v>
      </c>
      <c r="J140" s="151">
        <f>ROUND(I140*H140,2)</f>
        <v>2240</v>
      </c>
      <c r="K140" s="148" t="s">
        <v>215</v>
      </c>
      <c r="L140" s="30"/>
      <c r="M140" s="152" t="s">
        <v>1</v>
      </c>
      <c r="N140" s="153" t="s">
        <v>35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278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2240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2240</v>
      </c>
      <c r="BL140" s="17" t="s">
        <v>278</v>
      </c>
      <c r="BM140" s="156" t="s">
        <v>2027</v>
      </c>
    </row>
    <row r="141" spans="1:65" s="13" customFormat="1">
      <c r="B141" s="158"/>
      <c r="D141" s="159" t="s">
        <v>218</v>
      </c>
      <c r="E141" s="160" t="s">
        <v>1</v>
      </c>
      <c r="F141" s="161" t="s">
        <v>2028</v>
      </c>
      <c r="H141" s="162">
        <v>-5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3" customFormat="1">
      <c r="B142" s="158"/>
      <c r="D142" s="159" t="s">
        <v>218</v>
      </c>
      <c r="E142" s="160" t="s">
        <v>1</v>
      </c>
      <c r="F142" s="161" t="s">
        <v>2020</v>
      </c>
      <c r="H142" s="162">
        <v>-3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70</v>
      </c>
      <c r="AY142" s="160" t="s">
        <v>208</v>
      </c>
    </row>
    <row r="143" spans="1:65" s="15" customFormat="1">
      <c r="B143" s="185"/>
      <c r="D143" s="159" t="s">
        <v>218</v>
      </c>
      <c r="E143" s="186" t="s">
        <v>1</v>
      </c>
      <c r="F143" s="187" t="s">
        <v>1188</v>
      </c>
      <c r="H143" s="188">
        <v>-8</v>
      </c>
      <c r="L143" s="185"/>
      <c r="M143" s="189"/>
      <c r="N143" s="190"/>
      <c r="O143" s="190"/>
      <c r="P143" s="190"/>
      <c r="Q143" s="190"/>
      <c r="R143" s="190"/>
      <c r="S143" s="190"/>
      <c r="T143" s="191"/>
      <c r="AT143" s="186" t="s">
        <v>218</v>
      </c>
      <c r="AU143" s="186" t="s">
        <v>79</v>
      </c>
      <c r="AV143" s="15" t="s">
        <v>226</v>
      </c>
      <c r="AW143" s="15" t="s">
        <v>27</v>
      </c>
      <c r="AX143" s="15" t="s">
        <v>70</v>
      </c>
      <c r="AY143" s="186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2029</v>
      </c>
      <c r="H144" s="162">
        <v>7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2030</v>
      </c>
      <c r="H145" s="162">
        <v>9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4" customFormat="1">
      <c r="B146" s="166"/>
      <c r="D146" s="159" t="s">
        <v>218</v>
      </c>
      <c r="E146" s="167" t="s">
        <v>1</v>
      </c>
      <c r="F146" s="168" t="s">
        <v>283</v>
      </c>
      <c r="H146" s="169">
        <v>8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218</v>
      </c>
      <c r="AU146" s="167" t="s">
        <v>79</v>
      </c>
      <c r="AV146" s="14" t="s">
        <v>216</v>
      </c>
      <c r="AW146" s="14" t="s">
        <v>27</v>
      </c>
      <c r="AX146" s="14" t="s">
        <v>77</v>
      </c>
      <c r="AY146" s="167" t="s">
        <v>208</v>
      </c>
    </row>
    <row r="147" spans="1:65" s="2" customFormat="1" ht="16.5" customHeight="1">
      <c r="A147" s="29"/>
      <c r="B147" s="145"/>
      <c r="C147" s="176" t="s">
        <v>235</v>
      </c>
      <c r="D147" s="176" t="s">
        <v>328</v>
      </c>
      <c r="E147" s="177" t="s">
        <v>2031</v>
      </c>
      <c r="F147" s="178" t="s">
        <v>2032</v>
      </c>
      <c r="G147" s="179" t="s">
        <v>287</v>
      </c>
      <c r="H147" s="180">
        <v>20.895</v>
      </c>
      <c r="I147" s="181">
        <v>528</v>
      </c>
      <c r="J147" s="181">
        <f>ROUND(I147*H147,2)</f>
        <v>11032.56</v>
      </c>
      <c r="K147" s="178" t="s">
        <v>331</v>
      </c>
      <c r="L147" s="182"/>
      <c r="M147" s="183" t="s">
        <v>1</v>
      </c>
      <c r="N147" s="184" t="s">
        <v>35</v>
      </c>
      <c r="O147" s="154">
        <v>0</v>
      </c>
      <c r="P147" s="154">
        <f>O147*H147</f>
        <v>0</v>
      </c>
      <c r="Q147" s="154">
        <v>7.0000000000000001E-3</v>
      </c>
      <c r="R147" s="154">
        <f>Q147*H147</f>
        <v>0.14626500000000001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332</v>
      </c>
      <c r="AT147" s="156" t="s">
        <v>328</v>
      </c>
      <c r="AU147" s="156" t="s">
        <v>79</v>
      </c>
      <c r="AY147" s="17" t="s">
        <v>208</v>
      </c>
      <c r="BE147" s="157">
        <f>IF(N147="základní",J147,0)</f>
        <v>11032.56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11032.56</v>
      </c>
      <c r="BL147" s="17" t="s">
        <v>278</v>
      </c>
      <c r="BM147" s="156" t="s">
        <v>2033</v>
      </c>
    </row>
    <row r="148" spans="1:65" s="13" customFormat="1">
      <c r="B148" s="158"/>
      <c r="D148" s="159" t="s">
        <v>218</v>
      </c>
      <c r="E148" s="160" t="s">
        <v>1</v>
      </c>
      <c r="F148" s="161" t="s">
        <v>2034</v>
      </c>
      <c r="H148" s="162">
        <v>20.895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208</v>
      </c>
    </row>
    <row r="149" spans="1:65" s="2" customFormat="1" ht="16.5" customHeight="1">
      <c r="A149" s="29"/>
      <c r="B149" s="145"/>
      <c r="C149" s="176" t="s">
        <v>241</v>
      </c>
      <c r="D149" s="176" t="s">
        <v>328</v>
      </c>
      <c r="E149" s="177" t="s">
        <v>2035</v>
      </c>
      <c r="F149" s="178" t="s">
        <v>2036</v>
      </c>
      <c r="G149" s="179" t="s">
        <v>287</v>
      </c>
      <c r="H149" s="180">
        <v>12.6</v>
      </c>
      <c r="I149" s="181">
        <v>1300</v>
      </c>
      <c r="J149" s="181">
        <f>ROUND(I149*H149,2)</f>
        <v>16380</v>
      </c>
      <c r="K149" s="178" t="s">
        <v>1</v>
      </c>
      <c r="L149" s="182"/>
      <c r="M149" s="183" t="s">
        <v>1</v>
      </c>
      <c r="N149" s="184" t="s">
        <v>35</v>
      </c>
      <c r="O149" s="154">
        <v>0</v>
      </c>
      <c r="P149" s="154">
        <f>O149*H149</f>
        <v>0</v>
      </c>
      <c r="Q149" s="154">
        <v>7.0000000000000001E-3</v>
      </c>
      <c r="R149" s="154">
        <f>Q149*H149</f>
        <v>8.8200000000000001E-2</v>
      </c>
      <c r="S149" s="154">
        <v>0</v>
      </c>
      <c r="T149" s="155">
        <f>S149*H149</f>
        <v>0</v>
      </c>
      <c r="U149" s="29"/>
      <c r="V149" s="2" t="s">
        <v>2175</v>
      </c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332</v>
      </c>
      <c r="AT149" s="156" t="s">
        <v>328</v>
      </c>
      <c r="AU149" s="156" t="s">
        <v>79</v>
      </c>
      <c r="AY149" s="17" t="s">
        <v>208</v>
      </c>
      <c r="BE149" s="157">
        <f>IF(N149="základní",J149,0)</f>
        <v>16380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16380</v>
      </c>
      <c r="BL149" s="17" t="s">
        <v>278</v>
      </c>
      <c r="BM149" s="156" t="s">
        <v>2037</v>
      </c>
    </row>
    <row r="150" spans="1:65" s="13" customFormat="1">
      <c r="B150" s="158"/>
      <c r="D150" s="159" t="s">
        <v>218</v>
      </c>
      <c r="E150" s="160" t="s">
        <v>1</v>
      </c>
      <c r="F150" s="161" t="s">
        <v>2038</v>
      </c>
      <c r="H150" s="162">
        <v>12.6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77</v>
      </c>
      <c r="AY150" s="160" t="s">
        <v>208</v>
      </c>
    </row>
    <row r="151" spans="1:65" s="2" customFormat="1" ht="16.5" customHeight="1">
      <c r="A151" s="29"/>
      <c r="B151" s="145"/>
      <c r="C151" s="176" t="s">
        <v>247</v>
      </c>
      <c r="D151" s="176" t="s">
        <v>328</v>
      </c>
      <c r="E151" s="177" t="s">
        <v>2039</v>
      </c>
      <c r="F151" s="178" t="s">
        <v>2040</v>
      </c>
      <c r="G151" s="179" t="s">
        <v>287</v>
      </c>
      <c r="H151" s="180">
        <v>3.36</v>
      </c>
      <c r="I151" s="181">
        <v>487</v>
      </c>
      <c r="J151" s="181">
        <f>ROUND(I151*H151,2)</f>
        <v>1636.32</v>
      </c>
      <c r="K151" s="178" t="s">
        <v>331</v>
      </c>
      <c r="L151" s="182"/>
      <c r="M151" s="183" t="s">
        <v>1</v>
      </c>
      <c r="N151" s="184" t="s">
        <v>35</v>
      </c>
      <c r="O151" s="154">
        <v>0</v>
      </c>
      <c r="P151" s="154">
        <f>O151*H151</f>
        <v>0</v>
      </c>
      <c r="Q151" s="154">
        <v>7.0000000000000001E-3</v>
      </c>
      <c r="R151" s="154">
        <f>Q151*H151</f>
        <v>2.3519999999999999E-2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332</v>
      </c>
      <c r="AT151" s="156" t="s">
        <v>328</v>
      </c>
      <c r="AU151" s="156" t="s">
        <v>79</v>
      </c>
      <c r="AY151" s="17" t="s">
        <v>208</v>
      </c>
      <c r="BE151" s="157">
        <f>IF(N151="základní",J151,0)</f>
        <v>1636.32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1636.32</v>
      </c>
      <c r="BL151" s="17" t="s">
        <v>278</v>
      </c>
      <c r="BM151" s="156" t="s">
        <v>2041</v>
      </c>
    </row>
    <row r="152" spans="1:65" s="13" customFormat="1">
      <c r="B152" s="158"/>
      <c r="D152" s="159" t="s">
        <v>218</v>
      </c>
      <c r="E152" s="160" t="s">
        <v>1</v>
      </c>
      <c r="F152" s="161" t="s">
        <v>2042</v>
      </c>
      <c r="H152" s="162">
        <v>3.36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77</v>
      </c>
      <c r="AY152" s="160" t="s">
        <v>208</v>
      </c>
    </row>
    <row r="153" spans="1:65" s="2" customFormat="1" ht="16.5" customHeight="1">
      <c r="A153" s="29"/>
      <c r="B153" s="145"/>
      <c r="C153" s="176" t="s">
        <v>252</v>
      </c>
      <c r="D153" s="176" t="s">
        <v>328</v>
      </c>
      <c r="E153" s="177" t="s">
        <v>2043</v>
      </c>
      <c r="F153" s="178" t="s">
        <v>2044</v>
      </c>
      <c r="G153" s="179" t="s">
        <v>287</v>
      </c>
      <c r="H153" s="180">
        <v>10.605</v>
      </c>
      <c r="I153" s="181">
        <v>1200</v>
      </c>
      <c r="J153" s="181">
        <f>ROUND(I153*H153,2)</f>
        <v>12726</v>
      </c>
      <c r="K153" s="178" t="s">
        <v>1</v>
      </c>
      <c r="L153" s="182"/>
      <c r="M153" s="183" t="s">
        <v>1</v>
      </c>
      <c r="N153" s="184" t="s">
        <v>35</v>
      </c>
      <c r="O153" s="154">
        <v>0</v>
      </c>
      <c r="P153" s="154">
        <f>O153*H153</f>
        <v>0</v>
      </c>
      <c r="Q153" s="154">
        <v>7.0000000000000001E-3</v>
      </c>
      <c r="R153" s="154">
        <f>Q153*H153</f>
        <v>7.4235000000000009E-2</v>
      </c>
      <c r="S153" s="154">
        <v>0</v>
      </c>
      <c r="T153" s="155">
        <f>S153*H153</f>
        <v>0</v>
      </c>
      <c r="U153" s="29"/>
      <c r="V153" s="2" t="s">
        <v>2175</v>
      </c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332</v>
      </c>
      <c r="AT153" s="156" t="s">
        <v>328</v>
      </c>
      <c r="AU153" s="156" t="s">
        <v>79</v>
      </c>
      <c r="AY153" s="17" t="s">
        <v>208</v>
      </c>
      <c r="BE153" s="157">
        <f>IF(N153="základní",J153,0)</f>
        <v>12726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12726</v>
      </c>
      <c r="BL153" s="17" t="s">
        <v>278</v>
      </c>
      <c r="BM153" s="156" t="s">
        <v>2045</v>
      </c>
    </row>
    <row r="154" spans="1:65" s="13" customFormat="1">
      <c r="B154" s="158"/>
      <c r="D154" s="159" t="s">
        <v>218</v>
      </c>
      <c r="E154" s="160" t="s">
        <v>1</v>
      </c>
      <c r="F154" s="161" t="s">
        <v>2046</v>
      </c>
      <c r="H154" s="162">
        <v>10.605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77</v>
      </c>
      <c r="AY154" s="160" t="s">
        <v>208</v>
      </c>
    </row>
    <row r="155" spans="1:65" s="2" customFormat="1" ht="16.5" customHeight="1">
      <c r="A155" s="29"/>
      <c r="B155" s="145"/>
      <c r="C155" s="176" t="s">
        <v>256</v>
      </c>
      <c r="D155" s="176" t="s">
        <v>328</v>
      </c>
      <c r="E155" s="177" t="s">
        <v>2047</v>
      </c>
      <c r="F155" s="178" t="s">
        <v>2048</v>
      </c>
      <c r="G155" s="179" t="s">
        <v>287</v>
      </c>
      <c r="H155" s="180">
        <v>6.1879999999999997</v>
      </c>
      <c r="I155" s="181">
        <v>330</v>
      </c>
      <c r="J155" s="181">
        <f>ROUND(I155*H155,2)</f>
        <v>2042.04</v>
      </c>
      <c r="K155" s="178" t="s">
        <v>331</v>
      </c>
      <c r="L155" s="182"/>
      <c r="M155" s="183" t="s">
        <v>1</v>
      </c>
      <c r="N155" s="184" t="s">
        <v>35</v>
      </c>
      <c r="O155" s="154">
        <v>0</v>
      </c>
      <c r="P155" s="154">
        <f>O155*H155</f>
        <v>0</v>
      </c>
      <c r="Q155" s="154">
        <v>3.0000000000000001E-3</v>
      </c>
      <c r="R155" s="154">
        <f>Q155*H155</f>
        <v>1.8564000000000001E-2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332</v>
      </c>
      <c r="AT155" s="156" t="s">
        <v>328</v>
      </c>
      <c r="AU155" s="156" t="s">
        <v>79</v>
      </c>
      <c r="AY155" s="17" t="s">
        <v>208</v>
      </c>
      <c r="BE155" s="157">
        <f>IF(N155="základní",J155,0)</f>
        <v>2042.04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2042.04</v>
      </c>
      <c r="BL155" s="17" t="s">
        <v>278</v>
      </c>
      <c r="BM155" s="156" t="s">
        <v>2049</v>
      </c>
    </row>
    <row r="156" spans="1:65" s="13" customFormat="1">
      <c r="B156" s="158"/>
      <c r="D156" s="159" t="s">
        <v>218</v>
      </c>
      <c r="E156" s="160" t="s">
        <v>1</v>
      </c>
      <c r="F156" s="161" t="s">
        <v>2050</v>
      </c>
      <c r="H156" s="162">
        <v>6.1879999999999997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77</v>
      </c>
      <c r="AY156" s="160" t="s">
        <v>208</v>
      </c>
    </row>
    <row r="157" spans="1:65" s="2" customFormat="1" ht="16.5" customHeight="1">
      <c r="A157" s="29"/>
      <c r="B157" s="145"/>
      <c r="C157" s="146" t="s">
        <v>261</v>
      </c>
      <c r="D157" s="146" t="s">
        <v>211</v>
      </c>
      <c r="E157" s="147" t="s">
        <v>598</v>
      </c>
      <c r="F157" s="148" t="s">
        <v>599</v>
      </c>
      <c r="G157" s="149" t="s">
        <v>250</v>
      </c>
      <c r="H157" s="150">
        <v>0.35099999999999998</v>
      </c>
      <c r="I157" s="151">
        <v>950</v>
      </c>
      <c r="J157" s="151">
        <f>ROUND(I157*H157,2)</f>
        <v>333.45</v>
      </c>
      <c r="K157" s="148" t="s">
        <v>215</v>
      </c>
      <c r="L157" s="30"/>
      <c r="M157" s="152" t="s">
        <v>1</v>
      </c>
      <c r="N157" s="153" t="s">
        <v>35</v>
      </c>
      <c r="O157" s="154">
        <v>0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278</v>
      </c>
      <c r="AT157" s="156" t="s">
        <v>211</v>
      </c>
      <c r="AU157" s="156" t="s">
        <v>79</v>
      </c>
      <c r="AY157" s="17" t="s">
        <v>208</v>
      </c>
      <c r="BE157" s="157">
        <f>IF(N157="základní",J157,0)</f>
        <v>333.45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77</v>
      </c>
      <c r="BK157" s="157">
        <f>ROUND(I157*H157,2)</f>
        <v>333.45</v>
      </c>
      <c r="BL157" s="17" t="s">
        <v>278</v>
      </c>
      <c r="BM157" s="156" t="s">
        <v>600</v>
      </c>
    </row>
    <row r="158" spans="1:65" s="2" customFormat="1" ht="16.5" customHeight="1">
      <c r="A158" s="29"/>
      <c r="B158" s="145"/>
      <c r="C158" s="146" t="s">
        <v>267</v>
      </c>
      <c r="D158" s="146" t="s">
        <v>211</v>
      </c>
      <c r="E158" s="147" t="s">
        <v>602</v>
      </c>
      <c r="F158" s="148" t="s">
        <v>603</v>
      </c>
      <c r="G158" s="149" t="s">
        <v>250</v>
      </c>
      <c r="H158" s="150">
        <v>0.35099999999999998</v>
      </c>
      <c r="I158" s="151">
        <v>500</v>
      </c>
      <c r="J158" s="151">
        <f>ROUND(I158*H158,2)</f>
        <v>175.5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175.5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175.5</v>
      </c>
      <c r="BL158" s="17" t="s">
        <v>278</v>
      </c>
      <c r="BM158" s="156" t="s">
        <v>604</v>
      </c>
    </row>
    <row r="159" spans="1:65" s="12" customFormat="1" ht="22.9" customHeight="1">
      <c r="B159" s="133"/>
      <c r="D159" s="134" t="s">
        <v>69</v>
      </c>
      <c r="E159" s="143" t="s">
        <v>1276</v>
      </c>
      <c r="F159" s="143" t="s">
        <v>1277</v>
      </c>
      <c r="J159" s="144">
        <f>BK159</f>
        <v>3847.31</v>
      </c>
      <c r="L159" s="133"/>
      <c r="M159" s="137"/>
      <c r="N159" s="138"/>
      <c r="O159" s="138"/>
      <c r="P159" s="139">
        <f>SUM(P160:P164)</f>
        <v>0.54308800000000002</v>
      </c>
      <c r="Q159" s="138"/>
      <c r="R159" s="139">
        <f>SUM(R160:R164)</f>
        <v>5.7836249999999999E-2</v>
      </c>
      <c r="S159" s="138"/>
      <c r="T159" s="140">
        <f>SUM(T160:T164)</f>
        <v>0</v>
      </c>
      <c r="AR159" s="134" t="s">
        <v>79</v>
      </c>
      <c r="AT159" s="141" t="s">
        <v>69</v>
      </c>
      <c r="AU159" s="141" t="s">
        <v>77</v>
      </c>
      <c r="AY159" s="134" t="s">
        <v>208</v>
      </c>
      <c r="BK159" s="142">
        <f>SUM(BK160:BK164)</f>
        <v>3847.31</v>
      </c>
    </row>
    <row r="160" spans="1:65" s="2" customFormat="1" ht="16.5" customHeight="1">
      <c r="A160" s="29"/>
      <c r="B160" s="145"/>
      <c r="C160" s="146" t="s">
        <v>275</v>
      </c>
      <c r="D160" s="146" t="s">
        <v>211</v>
      </c>
      <c r="E160" s="147" t="s">
        <v>2051</v>
      </c>
      <c r="F160" s="148" t="s">
        <v>2052</v>
      </c>
      <c r="G160" s="149" t="s">
        <v>214</v>
      </c>
      <c r="H160" s="150">
        <v>0.375</v>
      </c>
      <c r="I160" s="151">
        <v>825</v>
      </c>
      <c r="J160" s="151">
        <f>ROUND(I160*H160,2)</f>
        <v>309.38</v>
      </c>
      <c r="K160" s="148" t="s">
        <v>331</v>
      </c>
      <c r="L160" s="30"/>
      <c r="M160" s="152" t="s">
        <v>1</v>
      </c>
      <c r="N160" s="153" t="s">
        <v>35</v>
      </c>
      <c r="O160" s="154">
        <v>1.23</v>
      </c>
      <c r="P160" s="154">
        <f>O160*H160</f>
        <v>0.46124999999999999</v>
      </c>
      <c r="Q160" s="154">
        <v>1.023E-2</v>
      </c>
      <c r="R160" s="154">
        <f>Q160*H160</f>
        <v>3.8362499999999998E-3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278</v>
      </c>
      <c r="AT160" s="156" t="s">
        <v>211</v>
      </c>
      <c r="AU160" s="156" t="s">
        <v>79</v>
      </c>
      <c r="AY160" s="17" t="s">
        <v>208</v>
      </c>
      <c r="BE160" s="157">
        <f>IF(N160="základní",J160,0)</f>
        <v>309.38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309.38</v>
      </c>
      <c r="BL160" s="17" t="s">
        <v>278</v>
      </c>
      <c r="BM160" s="156" t="s">
        <v>2053</v>
      </c>
    </row>
    <row r="161" spans="1:65" s="13" customFormat="1">
      <c r="B161" s="158"/>
      <c r="D161" s="159" t="s">
        <v>218</v>
      </c>
      <c r="E161" s="160" t="s">
        <v>1</v>
      </c>
      <c r="F161" s="161" t="s">
        <v>2054</v>
      </c>
      <c r="H161" s="162">
        <v>0.375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79</v>
      </c>
      <c r="AV161" s="13" t="s">
        <v>79</v>
      </c>
      <c r="AW161" s="13" t="s">
        <v>27</v>
      </c>
      <c r="AX161" s="13" t="s">
        <v>77</v>
      </c>
      <c r="AY161" s="160" t="s">
        <v>208</v>
      </c>
    </row>
    <row r="162" spans="1:65" s="2" customFormat="1" ht="16.5" customHeight="1">
      <c r="A162" s="29"/>
      <c r="B162" s="145"/>
      <c r="C162" s="176" t="s">
        <v>284</v>
      </c>
      <c r="D162" s="176" t="s">
        <v>328</v>
      </c>
      <c r="E162" s="177" t="s">
        <v>2055</v>
      </c>
      <c r="F162" s="178" t="s">
        <v>2056</v>
      </c>
      <c r="G162" s="179" t="s">
        <v>501</v>
      </c>
      <c r="H162" s="180">
        <v>1</v>
      </c>
      <c r="I162" s="181">
        <v>3500</v>
      </c>
      <c r="J162" s="181">
        <f>ROUND(I162*H162,2)</f>
        <v>3500</v>
      </c>
      <c r="K162" s="178" t="s">
        <v>1</v>
      </c>
      <c r="L162" s="182"/>
      <c r="M162" s="183" t="s">
        <v>1</v>
      </c>
      <c r="N162" s="184" t="s">
        <v>35</v>
      </c>
      <c r="O162" s="154">
        <v>0</v>
      </c>
      <c r="P162" s="154">
        <f>O162*H162</f>
        <v>0</v>
      </c>
      <c r="Q162" s="154">
        <v>5.3999999999999999E-2</v>
      </c>
      <c r="R162" s="154">
        <f>Q162*H162</f>
        <v>5.3999999999999999E-2</v>
      </c>
      <c r="S162" s="154">
        <v>0</v>
      </c>
      <c r="T162" s="155">
        <f>S162*H162</f>
        <v>0</v>
      </c>
      <c r="U162" s="29"/>
      <c r="V162" s="2" t="s">
        <v>2175</v>
      </c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332</v>
      </c>
      <c r="AT162" s="156" t="s">
        <v>328</v>
      </c>
      <c r="AU162" s="156" t="s">
        <v>79</v>
      </c>
      <c r="AY162" s="17" t="s">
        <v>208</v>
      </c>
      <c r="BE162" s="157">
        <f>IF(N162="základní",J162,0)</f>
        <v>3500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77</v>
      </c>
      <c r="BK162" s="157">
        <f>ROUND(I162*H162,2)</f>
        <v>3500</v>
      </c>
      <c r="BL162" s="17" t="s">
        <v>278</v>
      </c>
      <c r="BM162" s="156" t="s">
        <v>2057</v>
      </c>
    </row>
    <row r="163" spans="1:65" s="13" customFormat="1">
      <c r="B163" s="158"/>
      <c r="D163" s="159" t="s">
        <v>218</v>
      </c>
      <c r="F163" s="161" t="s">
        <v>2058</v>
      </c>
      <c r="H163" s="162">
        <v>1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3</v>
      </c>
      <c r="AX163" s="13" t="s">
        <v>77</v>
      </c>
      <c r="AY163" s="160" t="s">
        <v>208</v>
      </c>
    </row>
    <row r="164" spans="1:65" s="2" customFormat="1" ht="16.5" customHeight="1">
      <c r="A164" s="29"/>
      <c r="B164" s="145"/>
      <c r="C164" s="146" t="s">
        <v>290</v>
      </c>
      <c r="D164" s="146" t="s">
        <v>211</v>
      </c>
      <c r="E164" s="147" t="s">
        <v>2059</v>
      </c>
      <c r="F164" s="148" t="s">
        <v>2060</v>
      </c>
      <c r="G164" s="149" t="s">
        <v>250</v>
      </c>
      <c r="H164" s="150">
        <v>5.8000000000000003E-2</v>
      </c>
      <c r="I164" s="151">
        <v>654</v>
      </c>
      <c r="J164" s="151">
        <f>ROUND(I164*H164,2)</f>
        <v>37.93</v>
      </c>
      <c r="K164" s="148" t="s">
        <v>331</v>
      </c>
      <c r="L164" s="30"/>
      <c r="M164" s="192" t="s">
        <v>1</v>
      </c>
      <c r="N164" s="193" t="s">
        <v>35</v>
      </c>
      <c r="O164" s="194">
        <v>1.411</v>
      </c>
      <c r="P164" s="194">
        <f>O164*H164</f>
        <v>8.1838000000000008E-2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278</v>
      </c>
      <c r="AT164" s="156" t="s">
        <v>211</v>
      </c>
      <c r="AU164" s="156" t="s">
        <v>79</v>
      </c>
      <c r="AY164" s="17" t="s">
        <v>208</v>
      </c>
      <c r="BE164" s="157">
        <f>IF(N164="základní",J164,0)</f>
        <v>37.93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77</v>
      </c>
      <c r="BK164" s="157">
        <f>ROUND(I164*H164,2)</f>
        <v>37.93</v>
      </c>
      <c r="BL164" s="17" t="s">
        <v>278</v>
      </c>
      <c r="BM164" s="156" t="s">
        <v>2061</v>
      </c>
    </row>
    <row r="165" spans="1:65" s="2" customFormat="1" ht="6.95" customHeight="1">
      <c r="A165" s="29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30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autoFilter ref="C122:K164"/>
  <mergeCells count="11">
    <mergeCell ref="E115:H115"/>
    <mergeCell ref="E7:H7"/>
    <mergeCell ref="E9:H9"/>
    <mergeCell ref="E11:H11"/>
    <mergeCell ref="E29:H29"/>
    <mergeCell ref="E85:H85"/>
    <mergeCell ref="L2:V2"/>
    <mergeCell ref="E87:H87"/>
    <mergeCell ref="E89:H89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161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2062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2063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-3120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ROUND((SUM(BE122:BE128)),  2)</f>
        <v>-3120</v>
      </c>
      <c r="G35" s="29"/>
      <c r="H35" s="29"/>
      <c r="I35" s="103">
        <v>0.21</v>
      </c>
      <c r="J35" s="102">
        <f>ROUND(((SUM(BE122:BE128))*I35),  2)</f>
        <v>-655.20000000000005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ROUND((SUM(BF122:BF128)),  2)</f>
        <v>0</v>
      </c>
      <c r="G36" s="29"/>
      <c r="H36" s="29"/>
      <c r="I36" s="103">
        <v>0.15</v>
      </c>
      <c r="J36" s="102">
        <f>ROUND(((SUM(BF122:BF128))*I36),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ROUND((SUM(BG122:BG128)),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ROUND((SUM(BH122:BH128)),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ROUND((SUM(BI122:BI128)),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-3775.2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2062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 xml:space="preserve">Méněpráce - Zábradlí 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J122</f>
        <v>-3120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J123</f>
        <v>-3120</v>
      </c>
      <c r="L99" s="115"/>
    </row>
    <row r="100" spans="1:47" s="10" customFormat="1" ht="19.899999999999999" customHeight="1">
      <c r="B100" s="119"/>
      <c r="D100" s="120" t="s">
        <v>607</v>
      </c>
      <c r="E100" s="121"/>
      <c r="F100" s="121"/>
      <c r="G100" s="121"/>
      <c r="H100" s="121"/>
      <c r="I100" s="121"/>
      <c r="J100" s="122">
        <f>J124</f>
        <v>-3120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193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2" t="str">
        <f>E7</f>
        <v>ZL2 - SO 01 - OBJEKT BEZ BYTU - Stavební úpravy a přístavba komunitního centra BÉTEL</v>
      </c>
      <c r="F110" s="244"/>
      <c r="G110" s="244"/>
      <c r="H110" s="24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170</v>
      </c>
      <c r="L111" s="20"/>
    </row>
    <row r="112" spans="1:47" s="2" customFormat="1" ht="16.5" customHeight="1">
      <c r="A112" s="29"/>
      <c r="B112" s="30"/>
      <c r="C112" s="29"/>
      <c r="D112" s="29"/>
      <c r="E112" s="242" t="s">
        <v>2062</v>
      </c>
      <c r="F112" s="243"/>
      <c r="G112" s="243"/>
      <c r="H112" s="24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E11</f>
        <v xml:space="preserve">Méněpráce - Zábradlí 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3.6.2020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194</v>
      </c>
      <c r="D121" s="126" t="s">
        <v>55</v>
      </c>
      <c r="E121" s="126" t="s">
        <v>51</v>
      </c>
      <c r="F121" s="126" t="s">
        <v>52</v>
      </c>
      <c r="G121" s="126" t="s">
        <v>195</v>
      </c>
      <c r="H121" s="126" t="s">
        <v>196</v>
      </c>
      <c r="I121" s="126" t="s">
        <v>197</v>
      </c>
      <c r="J121" s="126" t="s">
        <v>182</v>
      </c>
      <c r="K121" s="127" t="s">
        <v>198</v>
      </c>
      <c r="L121" s="128"/>
      <c r="M121" s="59" t="s">
        <v>1</v>
      </c>
      <c r="N121" s="60" t="s">
        <v>34</v>
      </c>
      <c r="O121" s="60" t="s">
        <v>199</v>
      </c>
      <c r="P121" s="60" t="s">
        <v>200</v>
      </c>
      <c r="Q121" s="60" t="s">
        <v>201</v>
      </c>
      <c r="R121" s="60" t="s">
        <v>202</v>
      </c>
      <c r="S121" s="60" t="s">
        <v>203</v>
      </c>
      <c r="T121" s="61" t="s">
        <v>204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205</v>
      </c>
      <c r="D122" s="29"/>
      <c r="E122" s="29"/>
      <c r="F122" s="29"/>
      <c r="G122" s="29"/>
      <c r="H122" s="29"/>
      <c r="I122" s="29"/>
      <c r="J122" s="129">
        <f>BK122</f>
        <v>-3120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0</v>
      </c>
      <c r="S122" s="63"/>
      <c r="T122" s="131">
        <f>T123</f>
        <v>-2.0400000000000001E-2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184</v>
      </c>
      <c r="BK122" s="132">
        <f>BK123</f>
        <v>-3120</v>
      </c>
    </row>
    <row r="123" spans="1:65" s="12" customFormat="1" ht="25.9" customHeight="1">
      <c r="B123" s="133"/>
      <c r="D123" s="134" t="s">
        <v>69</v>
      </c>
      <c r="E123" s="135" t="s">
        <v>271</v>
      </c>
      <c r="F123" s="135" t="s">
        <v>272</v>
      </c>
      <c r="J123" s="136">
        <f>BK123</f>
        <v>-3120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0</v>
      </c>
      <c r="S123" s="138"/>
      <c r="T123" s="140">
        <f>T124</f>
        <v>-2.0400000000000001E-2</v>
      </c>
      <c r="AR123" s="134" t="s">
        <v>79</v>
      </c>
      <c r="AT123" s="141" t="s">
        <v>69</v>
      </c>
      <c r="AU123" s="141" t="s">
        <v>70</v>
      </c>
      <c r="AY123" s="134" t="s">
        <v>208</v>
      </c>
      <c r="BK123" s="142">
        <f>BK124</f>
        <v>-3120</v>
      </c>
    </row>
    <row r="124" spans="1:65" s="12" customFormat="1" ht="22.9" customHeight="1">
      <c r="B124" s="133"/>
      <c r="D124" s="134" t="s">
        <v>69</v>
      </c>
      <c r="E124" s="143" t="s">
        <v>702</v>
      </c>
      <c r="F124" s="143" t="s">
        <v>703</v>
      </c>
      <c r="J124" s="144">
        <f>BK124</f>
        <v>-3120</v>
      </c>
      <c r="L124" s="133"/>
      <c r="M124" s="137"/>
      <c r="N124" s="138"/>
      <c r="O124" s="138"/>
      <c r="P124" s="139">
        <f>SUM(P125:P128)</f>
        <v>0</v>
      </c>
      <c r="Q124" s="138"/>
      <c r="R124" s="139">
        <f>SUM(R125:R128)</f>
        <v>0</v>
      </c>
      <c r="S124" s="138"/>
      <c r="T124" s="140">
        <f>SUM(T125:T128)</f>
        <v>-2.0400000000000001E-2</v>
      </c>
      <c r="AR124" s="134" t="s">
        <v>79</v>
      </c>
      <c r="AT124" s="141" t="s">
        <v>69</v>
      </c>
      <c r="AU124" s="141" t="s">
        <v>77</v>
      </c>
      <c r="AY124" s="134" t="s">
        <v>208</v>
      </c>
      <c r="BK124" s="142">
        <f>SUM(BK125:BK128)</f>
        <v>-3120</v>
      </c>
    </row>
    <row r="125" spans="1:65" s="2" customFormat="1" ht="16.5" customHeight="1">
      <c r="A125" s="29"/>
      <c r="B125" s="145"/>
      <c r="C125" s="146" t="s">
        <v>77</v>
      </c>
      <c r="D125" s="146" t="s">
        <v>211</v>
      </c>
      <c r="E125" s="147" t="s">
        <v>2064</v>
      </c>
      <c r="F125" s="148" t="s">
        <v>2065</v>
      </c>
      <c r="G125" s="149" t="s">
        <v>287</v>
      </c>
      <c r="H125" s="150">
        <v>-1.2</v>
      </c>
      <c r="I125" s="151">
        <v>2600</v>
      </c>
      <c r="J125" s="151">
        <f>ROUND(I125*H125,2)</f>
        <v>-3120</v>
      </c>
      <c r="K125" s="148" t="s">
        <v>1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1.7000000000000001E-2</v>
      </c>
      <c r="T125" s="155">
        <f>S125*H125</f>
        <v>-2.0400000000000001E-2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278</v>
      </c>
      <c r="AT125" s="156" t="s">
        <v>211</v>
      </c>
      <c r="AU125" s="156" t="s">
        <v>79</v>
      </c>
      <c r="AY125" s="17" t="s">
        <v>208</v>
      </c>
      <c r="BE125" s="157">
        <f>IF(N125="základní",J125,0)</f>
        <v>-3120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-3120</v>
      </c>
      <c r="BL125" s="17" t="s">
        <v>278</v>
      </c>
      <c r="BM125" s="156" t="s">
        <v>2066</v>
      </c>
    </row>
    <row r="126" spans="1:65" s="13" customFormat="1">
      <c r="B126" s="158"/>
      <c r="D126" s="159" t="s">
        <v>218</v>
      </c>
      <c r="E126" s="160" t="s">
        <v>1</v>
      </c>
      <c r="F126" s="161" t="s">
        <v>2067</v>
      </c>
      <c r="H126" s="162">
        <v>-14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218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208</v>
      </c>
    </row>
    <row r="127" spans="1:65" s="13" customFormat="1">
      <c r="B127" s="158"/>
      <c r="D127" s="159" t="s">
        <v>218</v>
      </c>
      <c r="E127" s="160" t="s">
        <v>1</v>
      </c>
      <c r="F127" s="161" t="s">
        <v>2068</v>
      </c>
      <c r="H127" s="162">
        <v>12.8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4" customFormat="1">
      <c r="B128" s="166"/>
      <c r="D128" s="159" t="s">
        <v>218</v>
      </c>
      <c r="E128" s="167" t="s">
        <v>1</v>
      </c>
      <c r="F128" s="168" t="s">
        <v>283</v>
      </c>
      <c r="H128" s="169">
        <v>-1.1999999999999993</v>
      </c>
      <c r="L128" s="166"/>
      <c r="M128" s="196"/>
      <c r="N128" s="197"/>
      <c r="O128" s="197"/>
      <c r="P128" s="197"/>
      <c r="Q128" s="197"/>
      <c r="R128" s="197"/>
      <c r="S128" s="197"/>
      <c r="T128" s="198"/>
      <c r="AT128" s="167" t="s">
        <v>218</v>
      </c>
      <c r="AU128" s="167" t="s">
        <v>79</v>
      </c>
      <c r="AV128" s="14" t="s">
        <v>216</v>
      </c>
      <c r="AW128" s="14" t="s">
        <v>27</v>
      </c>
      <c r="AX128" s="14" t="s">
        <v>77</v>
      </c>
      <c r="AY128" s="167" t="s">
        <v>208</v>
      </c>
    </row>
    <row r="129" spans="1:31" s="2" customFormat="1" ht="6.95" customHeight="1">
      <c r="A129" s="29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0"/>
      <c r="M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</sheetData>
  <autoFilter ref="C121:K128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162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2062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2069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17400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ROUND((SUM(BE122:BE128)),  2)</f>
        <v>17400</v>
      </c>
      <c r="G35" s="29"/>
      <c r="H35" s="29"/>
      <c r="I35" s="103">
        <v>0.21</v>
      </c>
      <c r="J35" s="102">
        <f>ROUND(((SUM(BE122:BE128))*I35),  2)</f>
        <v>3654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ROUND((SUM(BF122:BF128)),  2)</f>
        <v>0</v>
      </c>
      <c r="G36" s="29"/>
      <c r="H36" s="29"/>
      <c r="I36" s="103">
        <v>0.15</v>
      </c>
      <c r="J36" s="102">
        <f>ROUND(((SUM(BF122:BF128))*I36),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ROUND((SUM(BG122:BG128)),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ROUND((SUM(BH122:BH128)),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ROUND((SUM(BI122:BI128)),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21054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2062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 xml:space="preserve">Vícepráce - Zábradlí 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J122</f>
        <v>17400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J123</f>
        <v>17400</v>
      </c>
      <c r="L99" s="115"/>
    </row>
    <row r="100" spans="1:47" s="10" customFormat="1" ht="19.899999999999999" customHeight="1">
      <c r="B100" s="119"/>
      <c r="D100" s="120" t="s">
        <v>607</v>
      </c>
      <c r="E100" s="121"/>
      <c r="F100" s="121"/>
      <c r="G100" s="121"/>
      <c r="H100" s="121"/>
      <c r="I100" s="121"/>
      <c r="J100" s="122">
        <f>J124</f>
        <v>17400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193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2" t="str">
        <f>E7</f>
        <v>ZL2 - SO 01 - OBJEKT BEZ BYTU - Stavební úpravy a přístavba komunitního centra BÉTEL</v>
      </c>
      <c r="F110" s="244"/>
      <c r="G110" s="244"/>
      <c r="H110" s="24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170</v>
      </c>
      <c r="L111" s="20"/>
    </row>
    <row r="112" spans="1:47" s="2" customFormat="1" ht="16.5" customHeight="1">
      <c r="A112" s="29"/>
      <c r="B112" s="30"/>
      <c r="C112" s="29"/>
      <c r="D112" s="29"/>
      <c r="E112" s="242" t="s">
        <v>2062</v>
      </c>
      <c r="F112" s="243"/>
      <c r="G112" s="243"/>
      <c r="H112" s="24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E11</f>
        <v xml:space="preserve">Vícepráce - Zábradlí 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3.6.2020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194</v>
      </c>
      <c r="D121" s="126" t="s">
        <v>55</v>
      </c>
      <c r="E121" s="126" t="s">
        <v>51</v>
      </c>
      <c r="F121" s="126" t="s">
        <v>52</v>
      </c>
      <c r="G121" s="126" t="s">
        <v>195</v>
      </c>
      <c r="H121" s="126" t="s">
        <v>196</v>
      </c>
      <c r="I121" s="126" t="s">
        <v>197</v>
      </c>
      <c r="J121" s="126" t="s">
        <v>182</v>
      </c>
      <c r="K121" s="127" t="s">
        <v>198</v>
      </c>
      <c r="L121" s="128"/>
      <c r="M121" s="59" t="s">
        <v>1</v>
      </c>
      <c r="N121" s="60" t="s">
        <v>34</v>
      </c>
      <c r="O121" s="60" t="s">
        <v>199</v>
      </c>
      <c r="P121" s="60" t="s">
        <v>200</v>
      </c>
      <c r="Q121" s="60" t="s">
        <v>201</v>
      </c>
      <c r="R121" s="60" t="s">
        <v>202</v>
      </c>
      <c r="S121" s="60" t="s">
        <v>203</v>
      </c>
      <c r="T121" s="61" t="s">
        <v>204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205</v>
      </c>
      <c r="D122" s="29"/>
      <c r="E122" s="29"/>
      <c r="F122" s="29"/>
      <c r="G122" s="29"/>
      <c r="H122" s="29"/>
      <c r="I122" s="29"/>
      <c r="J122" s="129">
        <f>BK122</f>
        <v>17400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0</v>
      </c>
      <c r="S122" s="63"/>
      <c r="T122" s="131">
        <f>T123</f>
        <v>0.10200000000000001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184</v>
      </c>
      <c r="BK122" s="132">
        <f>BK123</f>
        <v>17400</v>
      </c>
    </row>
    <row r="123" spans="1:65" s="12" customFormat="1" ht="25.9" customHeight="1">
      <c r="B123" s="133"/>
      <c r="D123" s="134" t="s">
        <v>69</v>
      </c>
      <c r="E123" s="135" t="s">
        <v>271</v>
      </c>
      <c r="F123" s="135" t="s">
        <v>272</v>
      </c>
      <c r="J123" s="136">
        <f>BK123</f>
        <v>17400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0</v>
      </c>
      <c r="S123" s="138"/>
      <c r="T123" s="140">
        <f>T124</f>
        <v>0.10200000000000001</v>
      </c>
      <c r="AR123" s="134" t="s">
        <v>79</v>
      </c>
      <c r="AT123" s="141" t="s">
        <v>69</v>
      </c>
      <c r="AU123" s="141" t="s">
        <v>70</v>
      </c>
      <c r="AY123" s="134" t="s">
        <v>208</v>
      </c>
      <c r="BK123" s="142">
        <f>BK124</f>
        <v>17400</v>
      </c>
    </row>
    <row r="124" spans="1:65" s="12" customFormat="1" ht="22.9" customHeight="1">
      <c r="B124" s="133"/>
      <c r="D124" s="134" t="s">
        <v>69</v>
      </c>
      <c r="E124" s="143" t="s">
        <v>702</v>
      </c>
      <c r="F124" s="143" t="s">
        <v>703</v>
      </c>
      <c r="J124" s="144">
        <f>BK124</f>
        <v>17400</v>
      </c>
      <c r="L124" s="133"/>
      <c r="M124" s="137"/>
      <c r="N124" s="138"/>
      <c r="O124" s="138"/>
      <c r="P124" s="139">
        <f>SUM(P125:P128)</f>
        <v>0</v>
      </c>
      <c r="Q124" s="138"/>
      <c r="R124" s="139">
        <f>SUM(R125:R128)</f>
        <v>0</v>
      </c>
      <c r="S124" s="138"/>
      <c r="T124" s="140">
        <f>SUM(T125:T128)</f>
        <v>0.10200000000000001</v>
      </c>
      <c r="AR124" s="134" t="s">
        <v>79</v>
      </c>
      <c r="AT124" s="141" t="s">
        <v>69</v>
      </c>
      <c r="AU124" s="141" t="s">
        <v>77</v>
      </c>
      <c r="AY124" s="134" t="s">
        <v>208</v>
      </c>
      <c r="BK124" s="142">
        <f>SUM(BK125:BK128)</f>
        <v>17400</v>
      </c>
    </row>
    <row r="125" spans="1:65" s="2" customFormat="1" ht="16.5" customHeight="1">
      <c r="A125" s="29"/>
      <c r="B125" s="145"/>
      <c r="C125" s="146" t="s">
        <v>77</v>
      </c>
      <c r="D125" s="146" t="s">
        <v>211</v>
      </c>
      <c r="E125" s="147" t="s">
        <v>2070</v>
      </c>
      <c r="F125" s="148" t="s">
        <v>2071</v>
      </c>
      <c r="G125" s="149" t="s">
        <v>2072</v>
      </c>
      <c r="H125" s="150">
        <v>6</v>
      </c>
      <c r="I125" s="151">
        <v>2900</v>
      </c>
      <c r="J125" s="151">
        <f>ROUND(I125*H125,2)</f>
        <v>17400</v>
      </c>
      <c r="K125" s="148" t="s">
        <v>1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1.7000000000000001E-2</v>
      </c>
      <c r="T125" s="155">
        <f>S125*H125</f>
        <v>0.10200000000000001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278</v>
      </c>
      <c r="AT125" s="156" t="s">
        <v>211</v>
      </c>
      <c r="AU125" s="156" t="s">
        <v>79</v>
      </c>
      <c r="AY125" s="17" t="s">
        <v>208</v>
      </c>
      <c r="BE125" s="157">
        <f>IF(N125="základní",J125,0)</f>
        <v>17400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17400</v>
      </c>
      <c r="BL125" s="17" t="s">
        <v>278</v>
      </c>
      <c r="BM125" s="156" t="s">
        <v>2073</v>
      </c>
    </row>
    <row r="126" spans="1:65" s="13" customFormat="1">
      <c r="B126" s="158"/>
      <c r="D126" s="159" t="s">
        <v>218</v>
      </c>
      <c r="E126" s="160" t="s">
        <v>1</v>
      </c>
      <c r="F126" s="161" t="s">
        <v>2074</v>
      </c>
      <c r="H126" s="162">
        <v>-25.5</v>
      </c>
      <c r="L126" s="158"/>
      <c r="M126" s="163"/>
      <c r="N126" s="164"/>
      <c r="O126" s="164"/>
      <c r="P126" s="164"/>
      <c r="Q126" s="164"/>
      <c r="R126" s="164"/>
      <c r="S126" s="164"/>
      <c r="T126" s="165"/>
      <c r="AT126" s="160" t="s">
        <v>218</v>
      </c>
      <c r="AU126" s="160" t="s">
        <v>79</v>
      </c>
      <c r="AV126" s="13" t="s">
        <v>79</v>
      </c>
      <c r="AW126" s="13" t="s">
        <v>27</v>
      </c>
      <c r="AX126" s="13" t="s">
        <v>70</v>
      </c>
      <c r="AY126" s="160" t="s">
        <v>208</v>
      </c>
    </row>
    <row r="127" spans="1:65" s="13" customFormat="1">
      <c r="B127" s="158"/>
      <c r="D127" s="159" t="s">
        <v>218</v>
      </c>
      <c r="E127" s="160" t="s">
        <v>1</v>
      </c>
      <c r="F127" s="161" t="s">
        <v>2075</v>
      </c>
      <c r="H127" s="162">
        <v>31.5</v>
      </c>
      <c r="L127" s="158"/>
      <c r="M127" s="163"/>
      <c r="N127" s="164"/>
      <c r="O127" s="164"/>
      <c r="P127" s="164"/>
      <c r="Q127" s="164"/>
      <c r="R127" s="164"/>
      <c r="S127" s="164"/>
      <c r="T127" s="165"/>
      <c r="AT127" s="160" t="s">
        <v>218</v>
      </c>
      <c r="AU127" s="160" t="s">
        <v>79</v>
      </c>
      <c r="AV127" s="13" t="s">
        <v>79</v>
      </c>
      <c r="AW127" s="13" t="s">
        <v>27</v>
      </c>
      <c r="AX127" s="13" t="s">
        <v>70</v>
      </c>
      <c r="AY127" s="160" t="s">
        <v>208</v>
      </c>
    </row>
    <row r="128" spans="1:65" s="14" customFormat="1">
      <c r="B128" s="166"/>
      <c r="D128" s="159" t="s">
        <v>218</v>
      </c>
      <c r="E128" s="167" t="s">
        <v>1</v>
      </c>
      <c r="F128" s="168" t="s">
        <v>283</v>
      </c>
      <c r="H128" s="169">
        <v>6</v>
      </c>
      <c r="L128" s="166"/>
      <c r="M128" s="196"/>
      <c r="N128" s="197"/>
      <c r="O128" s="197"/>
      <c r="P128" s="197"/>
      <c r="Q128" s="197"/>
      <c r="R128" s="197"/>
      <c r="S128" s="197"/>
      <c r="T128" s="198"/>
      <c r="AT128" s="167" t="s">
        <v>218</v>
      </c>
      <c r="AU128" s="167" t="s">
        <v>79</v>
      </c>
      <c r="AV128" s="14" t="s">
        <v>216</v>
      </c>
      <c r="AW128" s="14" t="s">
        <v>27</v>
      </c>
      <c r="AX128" s="14" t="s">
        <v>77</v>
      </c>
      <c r="AY128" s="167" t="s">
        <v>208</v>
      </c>
    </row>
    <row r="129" spans="1:31" s="2" customFormat="1" ht="6.95" customHeight="1">
      <c r="A129" s="29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30"/>
      <c r="M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</sheetData>
  <autoFilter ref="C121:K128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8"/>
  <sheetViews>
    <sheetView showGridLines="0" topLeftCell="A129" workbookViewId="0">
      <selection activeCell="F135" sqref="F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171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315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172723.29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ROUND((SUM(BE125:BE177)),  2)</f>
        <v>172723.29</v>
      </c>
      <c r="G35" s="29"/>
      <c r="H35" s="29"/>
      <c r="I35" s="103">
        <v>0.21</v>
      </c>
      <c r="J35" s="102">
        <f>ROUND(((SUM(BE125:BE177))*I35),  2)</f>
        <v>36271.89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ROUND((SUM(BF125:BF177)),  2)</f>
        <v>0</v>
      </c>
      <c r="G36" s="29"/>
      <c r="H36" s="29"/>
      <c r="I36" s="103">
        <v>0.15</v>
      </c>
      <c r="J36" s="102">
        <f>ROUND(((SUM(BF125:BF177))*I36),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ROUND((SUM(BG125:BG177)),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ROUND((SUM(BH125:BH177)),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ROUND((SUM(BI125:BI177)),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208995.18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171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 xml:space="preserve">Vícepráce - Podhledy - Sádrokartony 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J125</f>
        <v>172723.29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J126</f>
        <v>876.18000000000006</v>
      </c>
      <c r="L99" s="115"/>
    </row>
    <row r="100" spans="1:47" s="10" customFormat="1" ht="19.899999999999999" customHeight="1">
      <c r="B100" s="119"/>
      <c r="D100" s="120" t="s">
        <v>188</v>
      </c>
      <c r="E100" s="121"/>
      <c r="F100" s="121"/>
      <c r="G100" s="121"/>
      <c r="H100" s="121"/>
      <c r="I100" s="121"/>
      <c r="J100" s="122">
        <f>J127</f>
        <v>876.18000000000006</v>
      </c>
      <c r="L100" s="119"/>
    </row>
    <row r="101" spans="1:47" s="9" customFormat="1" ht="24.95" customHeight="1">
      <c r="B101" s="115"/>
      <c r="D101" s="116" t="s">
        <v>190</v>
      </c>
      <c r="E101" s="117"/>
      <c r="F101" s="117"/>
      <c r="G101" s="117"/>
      <c r="H101" s="117"/>
      <c r="I101" s="117"/>
      <c r="J101" s="118">
        <f>J133</f>
        <v>171847.11000000002</v>
      </c>
      <c r="L101" s="115"/>
    </row>
    <row r="102" spans="1:47" s="10" customFormat="1" ht="19.899999999999999" customHeight="1">
      <c r="B102" s="119"/>
      <c r="D102" s="120" t="s">
        <v>316</v>
      </c>
      <c r="E102" s="121"/>
      <c r="F102" s="121"/>
      <c r="G102" s="121"/>
      <c r="H102" s="121"/>
      <c r="I102" s="121"/>
      <c r="J102" s="122">
        <f>J134</f>
        <v>17818.59</v>
      </c>
      <c r="L102" s="119"/>
    </row>
    <row r="103" spans="1:47" s="10" customFormat="1" ht="19.899999999999999" customHeight="1">
      <c r="B103" s="119"/>
      <c r="D103" s="120" t="s">
        <v>191</v>
      </c>
      <c r="E103" s="121"/>
      <c r="F103" s="121"/>
      <c r="G103" s="121"/>
      <c r="H103" s="121"/>
      <c r="I103" s="121"/>
      <c r="J103" s="122">
        <f>J141</f>
        <v>154028.52000000002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193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42" t="str">
        <f>E7</f>
        <v>ZL2 - SO 01 - OBJEKT BEZ BYTU - Stavební úpravy a přístavba komunitního centra BÉTEL</v>
      </c>
      <c r="F113" s="244"/>
      <c r="G113" s="244"/>
      <c r="H113" s="24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170</v>
      </c>
      <c r="L114" s="20"/>
    </row>
    <row r="115" spans="1:65" s="2" customFormat="1" ht="16.5" customHeight="1">
      <c r="A115" s="29"/>
      <c r="B115" s="30"/>
      <c r="C115" s="29"/>
      <c r="D115" s="29"/>
      <c r="E115" s="242" t="s">
        <v>171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3" t="str">
        <f>E11</f>
        <v xml:space="preserve">Vícepráce - Podhledy - Sádrokartony 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 xml:space="preserve">Bezručova čp.503, Chrastava </v>
      </c>
      <c r="G119" s="29"/>
      <c r="H119" s="29"/>
      <c r="I119" s="26" t="s">
        <v>20</v>
      </c>
      <c r="J119" s="52" t="str">
        <f>IF(J14="","",J14)</f>
        <v>3.6.2020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JB v Chrastavě, Bezručova 503, 46331 Chrastav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194</v>
      </c>
      <c r="D124" s="126" t="s">
        <v>55</v>
      </c>
      <c r="E124" s="126" t="s">
        <v>51</v>
      </c>
      <c r="F124" s="126" t="s">
        <v>52</v>
      </c>
      <c r="G124" s="126" t="s">
        <v>195</v>
      </c>
      <c r="H124" s="126" t="s">
        <v>196</v>
      </c>
      <c r="I124" s="126" t="s">
        <v>197</v>
      </c>
      <c r="J124" s="126" t="s">
        <v>182</v>
      </c>
      <c r="K124" s="127" t="s">
        <v>198</v>
      </c>
      <c r="L124" s="128"/>
      <c r="M124" s="59" t="s">
        <v>1</v>
      </c>
      <c r="N124" s="60" t="s">
        <v>34</v>
      </c>
      <c r="O124" s="60" t="s">
        <v>199</v>
      </c>
      <c r="P124" s="60" t="s">
        <v>200</v>
      </c>
      <c r="Q124" s="60" t="s">
        <v>201</v>
      </c>
      <c r="R124" s="60" t="s">
        <v>202</v>
      </c>
      <c r="S124" s="60" t="s">
        <v>203</v>
      </c>
      <c r="T124" s="61" t="s">
        <v>204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205</v>
      </c>
      <c r="D125" s="29"/>
      <c r="E125" s="29"/>
      <c r="F125" s="29"/>
      <c r="G125" s="29"/>
      <c r="H125" s="29"/>
      <c r="I125" s="29"/>
      <c r="J125" s="129">
        <f>BK125</f>
        <v>172723.29</v>
      </c>
      <c r="K125" s="29"/>
      <c r="L125" s="30"/>
      <c r="M125" s="62"/>
      <c r="N125" s="53"/>
      <c r="O125" s="63"/>
      <c r="P125" s="130">
        <f>P126+P133</f>
        <v>207.27075599999998</v>
      </c>
      <c r="Q125" s="63"/>
      <c r="R125" s="130">
        <f>R126+R133</f>
        <v>3.0022960199999997</v>
      </c>
      <c r="S125" s="63"/>
      <c r="T125" s="131">
        <f>T126+T133</f>
        <v>0.37273418000000003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184</v>
      </c>
      <c r="BK125" s="132">
        <f>BK126+BK133</f>
        <v>172723.29</v>
      </c>
    </row>
    <row r="126" spans="1:65" s="12" customFormat="1" ht="25.9" customHeight="1">
      <c r="B126" s="133"/>
      <c r="D126" s="134" t="s">
        <v>69</v>
      </c>
      <c r="E126" s="135" t="s">
        <v>206</v>
      </c>
      <c r="F126" s="135" t="s">
        <v>207</v>
      </c>
      <c r="J126" s="136">
        <f>BK126</f>
        <v>876.18000000000006</v>
      </c>
      <c r="L126" s="133"/>
      <c r="M126" s="137"/>
      <c r="N126" s="138"/>
      <c r="O126" s="138"/>
      <c r="P126" s="139">
        <f>P127</f>
        <v>0</v>
      </c>
      <c r="Q126" s="138"/>
      <c r="R126" s="139">
        <f>R127</f>
        <v>0</v>
      </c>
      <c r="S126" s="138"/>
      <c r="T126" s="140">
        <f>T127</f>
        <v>0</v>
      </c>
      <c r="AR126" s="134" t="s">
        <v>77</v>
      </c>
      <c r="AT126" s="141" t="s">
        <v>69</v>
      </c>
      <c r="AU126" s="141" t="s">
        <v>70</v>
      </c>
      <c r="AY126" s="134" t="s">
        <v>208</v>
      </c>
      <c r="BK126" s="142">
        <f>BK127</f>
        <v>876.18000000000006</v>
      </c>
    </row>
    <row r="127" spans="1:65" s="12" customFormat="1" ht="22.9" customHeight="1">
      <c r="B127" s="133"/>
      <c r="D127" s="134" t="s">
        <v>69</v>
      </c>
      <c r="E127" s="143" t="s">
        <v>245</v>
      </c>
      <c r="F127" s="143" t="s">
        <v>246</v>
      </c>
      <c r="J127" s="144">
        <f>BK127</f>
        <v>876.18000000000006</v>
      </c>
      <c r="L127" s="133"/>
      <c r="M127" s="137"/>
      <c r="N127" s="138"/>
      <c r="O127" s="138"/>
      <c r="P127" s="139">
        <f>SUM(P128:P132)</f>
        <v>0</v>
      </c>
      <c r="Q127" s="138"/>
      <c r="R127" s="139">
        <f>SUM(R128:R132)</f>
        <v>0</v>
      </c>
      <c r="S127" s="138"/>
      <c r="T127" s="140">
        <f>SUM(T128:T132)</f>
        <v>0</v>
      </c>
      <c r="AR127" s="134" t="s">
        <v>77</v>
      </c>
      <c r="AT127" s="141" t="s">
        <v>69</v>
      </c>
      <c r="AU127" s="141" t="s">
        <v>77</v>
      </c>
      <c r="AY127" s="134" t="s">
        <v>208</v>
      </c>
      <c r="BK127" s="142">
        <f>SUM(BK128:BK132)</f>
        <v>876.18000000000006</v>
      </c>
    </row>
    <row r="128" spans="1:65" s="2" customFormat="1" ht="16.5" customHeight="1">
      <c r="A128" s="29"/>
      <c r="B128" s="145"/>
      <c r="C128" s="146" t="s">
        <v>77</v>
      </c>
      <c r="D128" s="146" t="s">
        <v>211</v>
      </c>
      <c r="E128" s="147" t="s">
        <v>248</v>
      </c>
      <c r="F128" s="148" t="s">
        <v>249</v>
      </c>
      <c r="G128" s="149" t="s">
        <v>250</v>
      </c>
      <c r="H128" s="150">
        <v>0.373</v>
      </c>
      <c r="I128" s="151">
        <v>918</v>
      </c>
      <c r="J128" s="151">
        <f>ROUND(I128*H128,2)</f>
        <v>342.41</v>
      </c>
      <c r="K128" s="148" t="s">
        <v>215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216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342.41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342.41</v>
      </c>
      <c r="BL128" s="17" t="s">
        <v>216</v>
      </c>
      <c r="BM128" s="156" t="s">
        <v>251</v>
      </c>
    </row>
    <row r="129" spans="1:65" s="2" customFormat="1" ht="16.5" customHeight="1">
      <c r="A129" s="29"/>
      <c r="B129" s="145"/>
      <c r="C129" s="146" t="s">
        <v>79</v>
      </c>
      <c r="D129" s="146" t="s">
        <v>211</v>
      </c>
      <c r="E129" s="147" t="s">
        <v>253</v>
      </c>
      <c r="F129" s="148" t="s">
        <v>254</v>
      </c>
      <c r="G129" s="149" t="s">
        <v>250</v>
      </c>
      <c r="H129" s="150">
        <v>0.373</v>
      </c>
      <c r="I129" s="151">
        <v>219</v>
      </c>
      <c r="J129" s="151">
        <f>ROUND(I129*H129,2)</f>
        <v>81.69</v>
      </c>
      <c r="K129" s="148" t="s">
        <v>215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216</v>
      </c>
      <c r="AT129" s="156" t="s">
        <v>211</v>
      </c>
      <c r="AU129" s="156" t="s">
        <v>79</v>
      </c>
      <c r="AY129" s="17" t="s">
        <v>208</v>
      </c>
      <c r="BE129" s="157">
        <f>IF(N129="základní",J129,0)</f>
        <v>81.69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81.69</v>
      </c>
      <c r="BL129" s="17" t="s">
        <v>216</v>
      </c>
      <c r="BM129" s="156" t="s">
        <v>255</v>
      </c>
    </row>
    <row r="130" spans="1:65" s="2" customFormat="1" ht="16.5" customHeight="1">
      <c r="A130" s="29"/>
      <c r="B130" s="145"/>
      <c r="C130" s="146" t="s">
        <v>226</v>
      </c>
      <c r="D130" s="146" t="s">
        <v>211</v>
      </c>
      <c r="E130" s="147" t="s">
        <v>257</v>
      </c>
      <c r="F130" s="148" t="s">
        <v>258</v>
      </c>
      <c r="G130" s="149" t="s">
        <v>250</v>
      </c>
      <c r="H130" s="150">
        <v>5.2220000000000004</v>
      </c>
      <c r="I130" s="151">
        <v>8</v>
      </c>
      <c r="J130" s="151">
        <f>ROUND(I130*H130,2)</f>
        <v>41.78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216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41.78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41.78</v>
      </c>
      <c r="BL130" s="17" t="s">
        <v>216</v>
      </c>
      <c r="BM130" s="156" t="s">
        <v>259</v>
      </c>
    </row>
    <row r="131" spans="1:65" s="13" customFormat="1">
      <c r="B131" s="158"/>
      <c r="D131" s="159" t="s">
        <v>218</v>
      </c>
      <c r="E131" s="160" t="s">
        <v>1</v>
      </c>
      <c r="F131" s="161" t="s">
        <v>317</v>
      </c>
      <c r="H131" s="162">
        <v>5.2220000000000004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2" customFormat="1" ht="16.5" customHeight="1">
      <c r="A132" s="29"/>
      <c r="B132" s="145"/>
      <c r="C132" s="146" t="s">
        <v>216</v>
      </c>
      <c r="D132" s="146" t="s">
        <v>211</v>
      </c>
      <c r="E132" s="147" t="s">
        <v>318</v>
      </c>
      <c r="F132" s="148" t="s">
        <v>319</v>
      </c>
      <c r="G132" s="149" t="s">
        <v>250</v>
      </c>
      <c r="H132" s="150">
        <v>0.373</v>
      </c>
      <c r="I132" s="151">
        <v>1100</v>
      </c>
      <c r="J132" s="151">
        <f>ROUND(I132*H132,2)</f>
        <v>410.3</v>
      </c>
      <c r="K132" s="148" t="s">
        <v>1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216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410.3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410.3</v>
      </c>
      <c r="BL132" s="17" t="s">
        <v>216</v>
      </c>
      <c r="BM132" s="156" t="s">
        <v>320</v>
      </c>
    </row>
    <row r="133" spans="1:65" s="12" customFormat="1" ht="25.9" customHeight="1">
      <c r="B133" s="133"/>
      <c r="D133" s="134" t="s">
        <v>69</v>
      </c>
      <c r="E133" s="135" t="s">
        <v>271</v>
      </c>
      <c r="F133" s="135" t="s">
        <v>272</v>
      </c>
      <c r="J133" s="136">
        <f>BK133</f>
        <v>171847.11000000002</v>
      </c>
      <c r="L133" s="133"/>
      <c r="M133" s="137"/>
      <c r="N133" s="138"/>
      <c r="O133" s="138"/>
      <c r="P133" s="139">
        <f>P134+P141</f>
        <v>207.27075599999998</v>
      </c>
      <c r="Q133" s="138"/>
      <c r="R133" s="139">
        <f>R134+R141</f>
        <v>3.0022960199999997</v>
      </c>
      <c r="S133" s="138"/>
      <c r="T133" s="140">
        <f>T134+T141</f>
        <v>0.37273418000000003</v>
      </c>
      <c r="AR133" s="134" t="s">
        <v>79</v>
      </c>
      <c r="AT133" s="141" t="s">
        <v>69</v>
      </c>
      <c r="AU133" s="141" t="s">
        <v>70</v>
      </c>
      <c r="AY133" s="134" t="s">
        <v>208</v>
      </c>
      <c r="BK133" s="142">
        <f>BK134+BK141</f>
        <v>171847.11000000002</v>
      </c>
    </row>
    <row r="134" spans="1:65" s="12" customFormat="1" ht="22.9" customHeight="1">
      <c r="B134" s="133"/>
      <c r="D134" s="134" t="s">
        <v>69</v>
      </c>
      <c r="E134" s="143" t="s">
        <v>321</v>
      </c>
      <c r="F134" s="143" t="s">
        <v>322</v>
      </c>
      <c r="J134" s="144">
        <f>BK134</f>
        <v>17818.59</v>
      </c>
      <c r="L134" s="133"/>
      <c r="M134" s="137"/>
      <c r="N134" s="138"/>
      <c r="O134" s="138"/>
      <c r="P134" s="139">
        <f>SUM(P135:P140)</f>
        <v>7.8249039999999992</v>
      </c>
      <c r="Q134" s="138"/>
      <c r="R134" s="139">
        <f>SUM(R135:R140)</f>
        <v>4.0199430000000001E-2</v>
      </c>
      <c r="S134" s="138"/>
      <c r="T134" s="140">
        <f>SUM(T135:T140)</f>
        <v>0</v>
      </c>
      <c r="AR134" s="134" t="s">
        <v>79</v>
      </c>
      <c r="AT134" s="141" t="s">
        <v>69</v>
      </c>
      <c r="AU134" s="141" t="s">
        <v>77</v>
      </c>
      <c r="AY134" s="134" t="s">
        <v>208</v>
      </c>
      <c r="BK134" s="142">
        <f>SUM(BK135:BK140)</f>
        <v>17818.59</v>
      </c>
    </row>
    <row r="135" spans="1:65" s="2" customFormat="1" ht="34.5" customHeight="1">
      <c r="A135" s="29"/>
      <c r="B135" s="145"/>
      <c r="C135" s="146" t="s">
        <v>235</v>
      </c>
      <c r="D135" s="146" t="s">
        <v>211</v>
      </c>
      <c r="E135" s="147" t="s">
        <v>323</v>
      </c>
      <c r="F135" s="148" t="s">
        <v>324</v>
      </c>
      <c r="G135" s="149" t="s">
        <v>214</v>
      </c>
      <c r="H135" s="150">
        <v>10.542999999999999</v>
      </c>
      <c r="I135" s="151">
        <v>695</v>
      </c>
      <c r="J135" s="151">
        <f>ROUND(I135*H135,2)</f>
        <v>7327.39</v>
      </c>
      <c r="K135" s="148" t="s">
        <v>325</v>
      </c>
      <c r="L135" s="30"/>
      <c r="M135" s="152" t="s">
        <v>1</v>
      </c>
      <c r="N135" s="153" t="s">
        <v>35</v>
      </c>
      <c r="O135" s="154">
        <v>0.72799999999999998</v>
      </c>
      <c r="P135" s="154">
        <f>O135*H135</f>
        <v>7.6753039999999997</v>
      </c>
      <c r="Q135" s="154">
        <v>2.0100000000000001E-3</v>
      </c>
      <c r="R135" s="154">
        <f>Q135*H135</f>
        <v>2.1191430000000001E-2</v>
      </c>
      <c r="S135" s="154">
        <v>0</v>
      </c>
      <c r="T135" s="155">
        <f>S135*H135</f>
        <v>0</v>
      </c>
      <c r="U135" s="29"/>
      <c r="V135" s="245" t="s">
        <v>2180</v>
      </c>
      <c r="W135" s="245"/>
      <c r="X135" s="245"/>
      <c r="Y135" s="245"/>
      <c r="Z135" s="29"/>
      <c r="AA135" s="29"/>
      <c r="AB135" s="29"/>
      <c r="AC135" s="29"/>
      <c r="AD135" s="29"/>
      <c r="AE135" s="29"/>
      <c r="AR135" s="156" t="s">
        <v>278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7327.39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7327.39</v>
      </c>
      <c r="BL135" s="17" t="s">
        <v>278</v>
      </c>
      <c r="BM135" s="156" t="s">
        <v>326</v>
      </c>
    </row>
    <row r="136" spans="1:65" s="13" customFormat="1" ht="22.5">
      <c r="B136" s="158"/>
      <c r="D136" s="159" t="s">
        <v>218</v>
      </c>
      <c r="E136" s="160" t="s">
        <v>1</v>
      </c>
      <c r="F136" s="161" t="s">
        <v>327</v>
      </c>
      <c r="H136" s="162">
        <v>10.542999999999999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77</v>
      </c>
      <c r="AY136" s="160" t="s">
        <v>208</v>
      </c>
    </row>
    <row r="137" spans="1:65" s="2" customFormat="1" ht="16.5" customHeight="1">
      <c r="A137" s="29"/>
      <c r="B137" s="145"/>
      <c r="C137" s="176" t="s">
        <v>241</v>
      </c>
      <c r="D137" s="176" t="s">
        <v>328</v>
      </c>
      <c r="E137" s="177" t="s">
        <v>329</v>
      </c>
      <c r="F137" s="178" t="s">
        <v>330</v>
      </c>
      <c r="G137" s="179" t="s">
        <v>214</v>
      </c>
      <c r="H137" s="180">
        <v>14.4</v>
      </c>
      <c r="I137" s="181">
        <v>723</v>
      </c>
      <c r="J137" s="181">
        <f>ROUND(I137*H137,2)</f>
        <v>10411.200000000001</v>
      </c>
      <c r="K137" s="178" t="s">
        <v>331</v>
      </c>
      <c r="L137" s="182"/>
      <c r="M137" s="183" t="s">
        <v>1</v>
      </c>
      <c r="N137" s="184" t="s">
        <v>35</v>
      </c>
      <c r="O137" s="154">
        <v>0</v>
      </c>
      <c r="P137" s="154">
        <f>O137*H137</f>
        <v>0</v>
      </c>
      <c r="Q137" s="154">
        <v>1.32E-3</v>
      </c>
      <c r="R137" s="154">
        <f>Q137*H137</f>
        <v>1.9008000000000001E-2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332</v>
      </c>
      <c r="AT137" s="156" t="s">
        <v>328</v>
      </c>
      <c r="AU137" s="156" t="s">
        <v>79</v>
      </c>
      <c r="AY137" s="17" t="s">
        <v>208</v>
      </c>
      <c r="BE137" s="157">
        <f>IF(N137="základní",J137,0)</f>
        <v>10411.200000000001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10411.200000000001</v>
      </c>
      <c r="BL137" s="17" t="s">
        <v>278</v>
      </c>
      <c r="BM137" s="156" t="s">
        <v>333</v>
      </c>
    </row>
    <row r="138" spans="1:65" s="13" customFormat="1">
      <c r="B138" s="158"/>
      <c r="D138" s="159" t="s">
        <v>218</v>
      </c>
      <c r="E138" s="160" t="s">
        <v>1</v>
      </c>
      <c r="F138" s="161" t="s">
        <v>334</v>
      </c>
      <c r="H138" s="162">
        <v>14.4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77</v>
      </c>
      <c r="AY138" s="160" t="s">
        <v>208</v>
      </c>
    </row>
    <row r="139" spans="1:65" s="2" customFormat="1" ht="16.5" customHeight="1">
      <c r="A139" s="29"/>
      <c r="B139" s="145"/>
      <c r="C139" s="146" t="s">
        <v>247</v>
      </c>
      <c r="D139" s="146" t="s">
        <v>211</v>
      </c>
      <c r="E139" s="147" t="s">
        <v>335</v>
      </c>
      <c r="F139" s="148" t="s">
        <v>336</v>
      </c>
      <c r="G139" s="149" t="s">
        <v>250</v>
      </c>
      <c r="H139" s="150">
        <v>0.04</v>
      </c>
      <c r="I139" s="151">
        <v>1000</v>
      </c>
      <c r="J139" s="151">
        <f>ROUND(I139*H139,2)</f>
        <v>40</v>
      </c>
      <c r="K139" s="148" t="s">
        <v>331</v>
      </c>
      <c r="L139" s="30"/>
      <c r="M139" s="152" t="s">
        <v>1</v>
      </c>
      <c r="N139" s="153" t="s">
        <v>35</v>
      </c>
      <c r="O139" s="154">
        <v>2.31</v>
      </c>
      <c r="P139" s="154">
        <f>O139*H139</f>
        <v>9.240000000000001E-2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" t="s">
        <v>2184</v>
      </c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40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40</v>
      </c>
      <c r="BL139" s="17" t="s">
        <v>278</v>
      </c>
      <c r="BM139" s="156" t="s">
        <v>337</v>
      </c>
    </row>
    <row r="140" spans="1:65" s="2" customFormat="1" ht="16.5" customHeight="1">
      <c r="A140" s="29"/>
      <c r="B140" s="145"/>
      <c r="C140" s="146" t="s">
        <v>252</v>
      </c>
      <c r="D140" s="146" t="s">
        <v>211</v>
      </c>
      <c r="E140" s="147" t="s">
        <v>338</v>
      </c>
      <c r="F140" s="148" t="s">
        <v>339</v>
      </c>
      <c r="G140" s="149" t="s">
        <v>250</v>
      </c>
      <c r="H140" s="150">
        <v>0.04</v>
      </c>
      <c r="I140" s="151">
        <v>1000</v>
      </c>
      <c r="J140" s="151">
        <f>ROUND(I140*H140,2)</f>
        <v>40</v>
      </c>
      <c r="K140" s="148" t="s">
        <v>331</v>
      </c>
      <c r="L140" s="30"/>
      <c r="M140" s="152" t="s">
        <v>1</v>
      </c>
      <c r="N140" s="153" t="s">
        <v>35</v>
      </c>
      <c r="O140" s="154">
        <v>1.43</v>
      </c>
      <c r="P140" s="154">
        <f>O140*H140</f>
        <v>5.7200000000000001E-2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" t="s">
        <v>2184</v>
      </c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278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40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40</v>
      </c>
      <c r="BL140" s="17" t="s">
        <v>278</v>
      </c>
      <c r="BM140" s="156" t="s">
        <v>340</v>
      </c>
    </row>
    <row r="141" spans="1:65" s="12" customFormat="1" ht="22.9" customHeight="1">
      <c r="B141" s="133"/>
      <c r="D141" s="134" t="s">
        <v>69</v>
      </c>
      <c r="E141" s="143" t="s">
        <v>273</v>
      </c>
      <c r="F141" s="143" t="s">
        <v>274</v>
      </c>
      <c r="J141" s="144">
        <f>BK141</f>
        <v>154028.52000000002</v>
      </c>
      <c r="L141" s="133"/>
      <c r="M141" s="137"/>
      <c r="N141" s="138"/>
      <c r="O141" s="138"/>
      <c r="P141" s="139">
        <f>SUM(P142:P177)</f>
        <v>199.44585199999997</v>
      </c>
      <c r="Q141" s="138"/>
      <c r="R141" s="139">
        <f>SUM(R142:R177)</f>
        <v>2.9620965899999998</v>
      </c>
      <c r="S141" s="138"/>
      <c r="T141" s="140">
        <f>SUM(T142:T177)</f>
        <v>0.37273418000000003</v>
      </c>
      <c r="AR141" s="134" t="s">
        <v>79</v>
      </c>
      <c r="AT141" s="141" t="s">
        <v>69</v>
      </c>
      <c r="AU141" s="141" t="s">
        <v>77</v>
      </c>
      <c r="AY141" s="134" t="s">
        <v>208</v>
      </c>
      <c r="BK141" s="142">
        <f>SUM(BK142:BK177)</f>
        <v>154028.52000000002</v>
      </c>
    </row>
    <row r="142" spans="1:65" s="2" customFormat="1" ht="16.5" customHeight="1">
      <c r="A142" s="29"/>
      <c r="B142" s="145"/>
      <c r="C142" s="146" t="s">
        <v>256</v>
      </c>
      <c r="D142" s="146" t="s">
        <v>211</v>
      </c>
      <c r="E142" s="147" t="s">
        <v>341</v>
      </c>
      <c r="F142" s="148" t="s">
        <v>342</v>
      </c>
      <c r="G142" s="149" t="s">
        <v>214</v>
      </c>
      <c r="H142" s="150">
        <v>146.52699999999999</v>
      </c>
      <c r="I142" s="151">
        <v>623</v>
      </c>
      <c r="J142" s="151">
        <f>ROUND(I142*H142,2)</f>
        <v>91286.32</v>
      </c>
      <c r="K142" s="148" t="s">
        <v>215</v>
      </c>
      <c r="L142" s="30"/>
      <c r="M142" s="152" t="s">
        <v>1</v>
      </c>
      <c r="N142" s="153" t="s">
        <v>35</v>
      </c>
      <c r="O142" s="154">
        <v>0.96799999999999997</v>
      </c>
      <c r="P142" s="154">
        <f>O142*H142</f>
        <v>141.83813599999999</v>
      </c>
      <c r="Q142" s="154">
        <v>1.223E-2</v>
      </c>
      <c r="R142" s="154">
        <f>Q142*H142</f>
        <v>1.7920252099999998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91286.32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91286.32</v>
      </c>
      <c r="BL142" s="17" t="s">
        <v>278</v>
      </c>
      <c r="BM142" s="156" t="s">
        <v>343</v>
      </c>
    </row>
    <row r="143" spans="1:65" s="13" customFormat="1">
      <c r="B143" s="158"/>
      <c r="D143" s="159" t="s">
        <v>218</v>
      </c>
      <c r="E143" s="160" t="s">
        <v>1</v>
      </c>
      <c r="F143" s="161" t="s">
        <v>344</v>
      </c>
      <c r="H143" s="162">
        <v>9.0399999999999991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345</v>
      </c>
      <c r="H144" s="162">
        <v>35.64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346</v>
      </c>
      <c r="H145" s="162">
        <v>3.4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3" customFormat="1">
      <c r="B146" s="158"/>
      <c r="D146" s="159" t="s">
        <v>218</v>
      </c>
      <c r="E146" s="160" t="s">
        <v>1</v>
      </c>
      <c r="F146" s="161" t="s">
        <v>347</v>
      </c>
      <c r="H146" s="162">
        <v>9.4670000000000005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208</v>
      </c>
    </row>
    <row r="147" spans="1:65" s="15" customFormat="1">
      <c r="B147" s="185"/>
      <c r="D147" s="159" t="s">
        <v>218</v>
      </c>
      <c r="E147" s="186" t="s">
        <v>1</v>
      </c>
      <c r="F147" s="187" t="s">
        <v>348</v>
      </c>
      <c r="H147" s="188">
        <v>57.546999999999997</v>
      </c>
      <c r="L147" s="185"/>
      <c r="M147" s="189"/>
      <c r="N147" s="190"/>
      <c r="O147" s="190"/>
      <c r="P147" s="190"/>
      <c r="Q147" s="190"/>
      <c r="R147" s="190"/>
      <c r="S147" s="190"/>
      <c r="T147" s="191"/>
      <c r="AT147" s="186" t="s">
        <v>218</v>
      </c>
      <c r="AU147" s="186" t="s">
        <v>79</v>
      </c>
      <c r="AV147" s="15" t="s">
        <v>226</v>
      </c>
      <c r="AW147" s="15" t="s">
        <v>27</v>
      </c>
      <c r="AX147" s="15" t="s">
        <v>70</v>
      </c>
      <c r="AY147" s="186" t="s">
        <v>208</v>
      </c>
    </row>
    <row r="148" spans="1:65" s="13" customFormat="1">
      <c r="B148" s="158"/>
      <c r="D148" s="159" t="s">
        <v>218</v>
      </c>
      <c r="E148" s="160" t="s">
        <v>1</v>
      </c>
      <c r="F148" s="161" t="s">
        <v>349</v>
      </c>
      <c r="H148" s="162">
        <v>56.86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70</v>
      </c>
      <c r="AY148" s="160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350</v>
      </c>
      <c r="H149" s="162">
        <v>32.119999999999997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5" customFormat="1">
      <c r="B150" s="185"/>
      <c r="D150" s="159" t="s">
        <v>218</v>
      </c>
      <c r="E150" s="186" t="s">
        <v>1</v>
      </c>
      <c r="F150" s="187" t="s">
        <v>351</v>
      </c>
      <c r="H150" s="188">
        <v>88.97999999999999</v>
      </c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218</v>
      </c>
      <c r="AU150" s="186" t="s">
        <v>79</v>
      </c>
      <c r="AV150" s="15" t="s">
        <v>226</v>
      </c>
      <c r="AW150" s="15" t="s">
        <v>27</v>
      </c>
      <c r="AX150" s="15" t="s">
        <v>70</v>
      </c>
      <c r="AY150" s="186" t="s">
        <v>208</v>
      </c>
    </row>
    <row r="151" spans="1:65" s="14" customFormat="1">
      <c r="B151" s="166"/>
      <c r="D151" s="159" t="s">
        <v>218</v>
      </c>
      <c r="E151" s="167" t="s">
        <v>1</v>
      </c>
      <c r="F151" s="168" t="s">
        <v>283</v>
      </c>
      <c r="H151" s="169">
        <v>146.52699999999999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218</v>
      </c>
      <c r="AU151" s="167" t="s">
        <v>79</v>
      </c>
      <c r="AV151" s="14" t="s">
        <v>216</v>
      </c>
      <c r="AW151" s="14" t="s">
        <v>27</v>
      </c>
      <c r="AX151" s="14" t="s">
        <v>77</v>
      </c>
      <c r="AY151" s="167" t="s">
        <v>208</v>
      </c>
    </row>
    <row r="152" spans="1:65" s="2" customFormat="1" ht="16.5" customHeight="1">
      <c r="A152" s="29"/>
      <c r="B152" s="145"/>
      <c r="C152" s="146" t="s">
        <v>261</v>
      </c>
      <c r="D152" s="146" t="s">
        <v>211</v>
      </c>
      <c r="E152" s="147" t="s">
        <v>352</v>
      </c>
      <c r="F152" s="148" t="s">
        <v>353</v>
      </c>
      <c r="G152" s="149" t="s">
        <v>214</v>
      </c>
      <c r="H152" s="150">
        <v>21.658000000000001</v>
      </c>
      <c r="I152" s="151">
        <v>816</v>
      </c>
      <c r="J152" s="151">
        <f>ROUND(I152*H152,2)</f>
        <v>17672.93</v>
      </c>
      <c r="K152" s="148" t="s">
        <v>215</v>
      </c>
      <c r="L152" s="30"/>
      <c r="M152" s="152" t="s">
        <v>1</v>
      </c>
      <c r="N152" s="153" t="s">
        <v>35</v>
      </c>
      <c r="O152" s="154">
        <v>1.1479999999999999</v>
      </c>
      <c r="P152" s="154">
        <f>O152*H152</f>
        <v>24.863384</v>
      </c>
      <c r="Q152" s="154">
        <v>2.5149999999999999E-2</v>
      </c>
      <c r="R152" s="154">
        <f>Q152*H152</f>
        <v>0.54469869999999998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17672.93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17672.93</v>
      </c>
      <c r="BL152" s="17" t="s">
        <v>278</v>
      </c>
      <c r="BM152" s="156" t="s">
        <v>354</v>
      </c>
    </row>
    <row r="153" spans="1:65" s="13" customFormat="1">
      <c r="B153" s="158"/>
      <c r="D153" s="159" t="s">
        <v>218</v>
      </c>
      <c r="E153" s="160" t="s">
        <v>1</v>
      </c>
      <c r="F153" s="161" t="s">
        <v>355</v>
      </c>
      <c r="H153" s="162">
        <v>21.658000000000001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208</v>
      </c>
    </row>
    <row r="154" spans="1:65" s="2" customFormat="1" ht="16.5" customHeight="1">
      <c r="A154" s="29"/>
      <c r="B154" s="145"/>
      <c r="C154" s="146" t="s">
        <v>275</v>
      </c>
      <c r="D154" s="146" t="s">
        <v>211</v>
      </c>
      <c r="E154" s="147" t="s">
        <v>356</v>
      </c>
      <c r="F154" s="148" t="s">
        <v>357</v>
      </c>
      <c r="G154" s="149" t="s">
        <v>214</v>
      </c>
      <c r="H154" s="150">
        <v>19.742000000000001</v>
      </c>
      <c r="I154" s="151">
        <v>658</v>
      </c>
      <c r="J154" s="151">
        <f>ROUND(I154*H154,2)</f>
        <v>12990.24</v>
      </c>
      <c r="K154" s="148" t="s">
        <v>215</v>
      </c>
      <c r="L154" s="30"/>
      <c r="M154" s="152" t="s">
        <v>1</v>
      </c>
      <c r="N154" s="153" t="s">
        <v>35</v>
      </c>
      <c r="O154" s="154">
        <v>0</v>
      </c>
      <c r="P154" s="154">
        <f>O154*H154</f>
        <v>0</v>
      </c>
      <c r="Q154" s="154">
        <v>1.2540000000000001E-2</v>
      </c>
      <c r="R154" s="154">
        <f>Q154*H154</f>
        <v>0.24756468000000004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278</v>
      </c>
      <c r="AT154" s="156" t="s">
        <v>211</v>
      </c>
      <c r="AU154" s="156" t="s">
        <v>79</v>
      </c>
      <c r="AY154" s="17" t="s">
        <v>208</v>
      </c>
      <c r="BE154" s="157">
        <f>IF(N154="základní",J154,0)</f>
        <v>12990.24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12990.24</v>
      </c>
      <c r="BL154" s="17" t="s">
        <v>278</v>
      </c>
      <c r="BM154" s="156" t="s">
        <v>358</v>
      </c>
    </row>
    <row r="155" spans="1:65" s="13" customFormat="1">
      <c r="B155" s="158"/>
      <c r="D155" s="159" t="s">
        <v>218</v>
      </c>
      <c r="E155" s="160" t="s">
        <v>1</v>
      </c>
      <c r="F155" s="161" t="s">
        <v>359</v>
      </c>
      <c r="H155" s="162">
        <v>15.77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70</v>
      </c>
      <c r="AY155" s="160" t="s">
        <v>208</v>
      </c>
    </row>
    <row r="156" spans="1:65" s="13" customFormat="1">
      <c r="B156" s="158"/>
      <c r="D156" s="159" t="s">
        <v>218</v>
      </c>
      <c r="E156" s="160" t="s">
        <v>1</v>
      </c>
      <c r="F156" s="161" t="s">
        <v>360</v>
      </c>
      <c r="H156" s="162">
        <v>10.039999999999999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70</v>
      </c>
      <c r="AY156" s="160" t="s">
        <v>208</v>
      </c>
    </row>
    <row r="157" spans="1:65" s="13" customFormat="1">
      <c r="B157" s="158"/>
      <c r="D157" s="159" t="s">
        <v>218</v>
      </c>
      <c r="E157" s="160" t="s">
        <v>1</v>
      </c>
      <c r="F157" s="161" t="s">
        <v>289</v>
      </c>
      <c r="H157" s="162">
        <v>-6.0679999999999996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4" customFormat="1">
      <c r="B158" s="166"/>
      <c r="D158" s="159" t="s">
        <v>218</v>
      </c>
      <c r="E158" s="167" t="s">
        <v>1</v>
      </c>
      <c r="F158" s="168" t="s">
        <v>283</v>
      </c>
      <c r="H158" s="169">
        <v>19.742000000000001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218</v>
      </c>
      <c r="AU158" s="167" t="s">
        <v>79</v>
      </c>
      <c r="AV158" s="14" t="s">
        <v>216</v>
      </c>
      <c r="AW158" s="14" t="s">
        <v>27</v>
      </c>
      <c r="AX158" s="14" t="s">
        <v>77</v>
      </c>
      <c r="AY158" s="167" t="s">
        <v>208</v>
      </c>
    </row>
    <row r="159" spans="1:65" s="2" customFormat="1" ht="16.5" customHeight="1">
      <c r="A159" s="29"/>
      <c r="B159" s="145"/>
      <c r="C159" s="146" t="s">
        <v>284</v>
      </c>
      <c r="D159" s="146" t="s">
        <v>211</v>
      </c>
      <c r="E159" s="147" t="s">
        <v>361</v>
      </c>
      <c r="F159" s="148" t="s">
        <v>362</v>
      </c>
      <c r="G159" s="149" t="s">
        <v>214</v>
      </c>
      <c r="H159" s="150">
        <v>191.34800000000001</v>
      </c>
      <c r="I159" s="151">
        <v>24</v>
      </c>
      <c r="J159" s="151">
        <f>ROUND(I159*H159,2)</f>
        <v>4592.3500000000004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1E-4</v>
      </c>
      <c r="R159" s="154">
        <f>Q159*H159</f>
        <v>1.9134800000000004E-2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4592.3500000000004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4592.3500000000004</v>
      </c>
      <c r="BL159" s="17" t="s">
        <v>278</v>
      </c>
      <c r="BM159" s="156" t="s">
        <v>363</v>
      </c>
    </row>
    <row r="160" spans="1:65" s="13" customFormat="1">
      <c r="B160" s="158"/>
      <c r="D160" s="159" t="s">
        <v>218</v>
      </c>
      <c r="E160" s="160" t="s">
        <v>1</v>
      </c>
      <c r="F160" s="161" t="s">
        <v>364</v>
      </c>
      <c r="H160" s="162">
        <v>137.536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70</v>
      </c>
      <c r="AY160" s="160" t="s">
        <v>208</v>
      </c>
    </row>
    <row r="161" spans="1:65" s="13" customFormat="1">
      <c r="B161" s="158"/>
      <c r="D161" s="159" t="s">
        <v>218</v>
      </c>
      <c r="E161" s="160" t="s">
        <v>1</v>
      </c>
      <c r="F161" s="161" t="s">
        <v>365</v>
      </c>
      <c r="H161" s="162">
        <v>53.811999999999998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218</v>
      </c>
      <c r="AU161" s="160" t="s">
        <v>79</v>
      </c>
      <c r="AV161" s="13" t="s">
        <v>79</v>
      </c>
      <c r="AW161" s="13" t="s">
        <v>27</v>
      </c>
      <c r="AX161" s="13" t="s">
        <v>70</v>
      </c>
      <c r="AY161" s="160" t="s">
        <v>208</v>
      </c>
    </row>
    <row r="162" spans="1:65" s="14" customFormat="1">
      <c r="B162" s="166"/>
      <c r="D162" s="159" t="s">
        <v>218</v>
      </c>
      <c r="E162" s="167" t="s">
        <v>1</v>
      </c>
      <c r="F162" s="168" t="s">
        <v>283</v>
      </c>
      <c r="H162" s="169">
        <v>191.34800000000001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218</v>
      </c>
      <c r="AU162" s="167" t="s">
        <v>79</v>
      </c>
      <c r="AV162" s="14" t="s">
        <v>216</v>
      </c>
      <c r="AW162" s="14" t="s">
        <v>27</v>
      </c>
      <c r="AX162" s="14" t="s">
        <v>77</v>
      </c>
      <c r="AY162" s="167" t="s">
        <v>208</v>
      </c>
    </row>
    <row r="163" spans="1:65" s="2" customFormat="1" ht="16.5" customHeight="1">
      <c r="A163" s="29"/>
      <c r="B163" s="145"/>
      <c r="C163" s="146" t="s">
        <v>290</v>
      </c>
      <c r="D163" s="146" t="s">
        <v>211</v>
      </c>
      <c r="E163" s="147" t="s">
        <v>366</v>
      </c>
      <c r="F163" s="148" t="s">
        <v>367</v>
      </c>
      <c r="G163" s="149" t="s">
        <v>214</v>
      </c>
      <c r="H163" s="150">
        <v>59.384</v>
      </c>
      <c r="I163" s="151">
        <v>39.700000000000003</v>
      </c>
      <c r="J163" s="151">
        <f>ROUND(I163*H163,2)</f>
        <v>2357.54</v>
      </c>
      <c r="K163" s="148" t="s">
        <v>331</v>
      </c>
      <c r="L163" s="30"/>
      <c r="M163" s="152" t="s">
        <v>1</v>
      </c>
      <c r="N163" s="153" t="s">
        <v>35</v>
      </c>
      <c r="O163" s="154">
        <v>0.11</v>
      </c>
      <c r="P163" s="154">
        <f>O163*H163</f>
        <v>6.5322399999999998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278</v>
      </c>
      <c r="AT163" s="156" t="s">
        <v>211</v>
      </c>
      <c r="AU163" s="156" t="s">
        <v>79</v>
      </c>
      <c r="AY163" s="17" t="s">
        <v>208</v>
      </c>
      <c r="BE163" s="157">
        <f>IF(N163="základní",J163,0)</f>
        <v>2357.54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2357.54</v>
      </c>
      <c r="BL163" s="17" t="s">
        <v>278</v>
      </c>
      <c r="BM163" s="156" t="s">
        <v>368</v>
      </c>
    </row>
    <row r="164" spans="1:65" s="13" customFormat="1">
      <c r="B164" s="158"/>
      <c r="D164" s="159" t="s">
        <v>218</v>
      </c>
      <c r="E164" s="160" t="s">
        <v>1</v>
      </c>
      <c r="F164" s="161" t="s">
        <v>369</v>
      </c>
      <c r="H164" s="162">
        <v>59.384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77</v>
      </c>
      <c r="AY164" s="160" t="s">
        <v>208</v>
      </c>
    </row>
    <row r="165" spans="1:65" s="2" customFormat="1" ht="16.5" customHeight="1">
      <c r="A165" s="29"/>
      <c r="B165" s="145"/>
      <c r="C165" s="176" t="s">
        <v>8</v>
      </c>
      <c r="D165" s="176" t="s">
        <v>328</v>
      </c>
      <c r="E165" s="177" t="s">
        <v>370</v>
      </c>
      <c r="F165" s="178" t="s">
        <v>371</v>
      </c>
      <c r="G165" s="179" t="s">
        <v>214</v>
      </c>
      <c r="H165" s="180">
        <v>60.572000000000003</v>
      </c>
      <c r="I165" s="181">
        <v>84.8</v>
      </c>
      <c r="J165" s="181">
        <f>ROUND(I165*H165,2)</f>
        <v>5136.51</v>
      </c>
      <c r="K165" s="178" t="s">
        <v>331</v>
      </c>
      <c r="L165" s="182"/>
      <c r="M165" s="183" t="s">
        <v>1</v>
      </c>
      <c r="N165" s="184" t="s">
        <v>35</v>
      </c>
      <c r="O165" s="154">
        <v>0</v>
      </c>
      <c r="P165" s="154">
        <f>O165*H165</f>
        <v>0</v>
      </c>
      <c r="Q165" s="154">
        <v>4.4999999999999997E-3</v>
      </c>
      <c r="R165" s="154">
        <f>Q165*H165</f>
        <v>0.27257399999999998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332</v>
      </c>
      <c r="AT165" s="156" t="s">
        <v>328</v>
      </c>
      <c r="AU165" s="156" t="s">
        <v>79</v>
      </c>
      <c r="AY165" s="17" t="s">
        <v>208</v>
      </c>
      <c r="BE165" s="157">
        <f>IF(N165="základní",J165,0)</f>
        <v>5136.51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5136.51</v>
      </c>
      <c r="BL165" s="17" t="s">
        <v>278</v>
      </c>
      <c r="BM165" s="156" t="s">
        <v>372</v>
      </c>
    </row>
    <row r="166" spans="1:65" s="13" customFormat="1">
      <c r="B166" s="158"/>
      <c r="D166" s="159" t="s">
        <v>218</v>
      </c>
      <c r="F166" s="161" t="s">
        <v>373</v>
      </c>
      <c r="H166" s="162">
        <v>60.572000000000003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3</v>
      </c>
      <c r="AX166" s="13" t="s">
        <v>77</v>
      </c>
      <c r="AY166" s="160" t="s">
        <v>208</v>
      </c>
    </row>
    <row r="167" spans="1:65" s="2" customFormat="1" ht="16.5" customHeight="1">
      <c r="A167" s="29"/>
      <c r="B167" s="145"/>
      <c r="C167" s="146" t="s">
        <v>278</v>
      </c>
      <c r="D167" s="146" t="s">
        <v>211</v>
      </c>
      <c r="E167" s="147" t="s">
        <v>374</v>
      </c>
      <c r="F167" s="148" t="s">
        <v>375</v>
      </c>
      <c r="G167" s="149" t="s">
        <v>214</v>
      </c>
      <c r="H167" s="150">
        <v>2.5920000000000001</v>
      </c>
      <c r="I167" s="151">
        <v>50</v>
      </c>
      <c r="J167" s="151">
        <f>ROUND(I167*H167,2)</f>
        <v>129.6</v>
      </c>
      <c r="K167" s="148" t="s">
        <v>215</v>
      </c>
      <c r="L167" s="30"/>
      <c r="M167" s="152" t="s">
        <v>1</v>
      </c>
      <c r="N167" s="153" t="s">
        <v>35</v>
      </c>
      <c r="O167" s="154">
        <v>0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278</v>
      </c>
      <c r="AT167" s="156" t="s">
        <v>211</v>
      </c>
      <c r="AU167" s="156" t="s">
        <v>79</v>
      </c>
      <c r="AY167" s="17" t="s">
        <v>208</v>
      </c>
      <c r="BE167" s="157">
        <f>IF(N167="základní",J167,0)</f>
        <v>129.6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129.6</v>
      </c>
      <c r="BL167" s="17" t="s">
        <v>278</v>
      </c>
      <c r="BM167" s="156" t="s">
        <v>376</v>
      </c>
    </row>
    <row r="168" spans="1:65" s="13" customFormat="1">
      <c r="B168" s="158"/>
      <c r="D168" s="159" t="s">
        <v>218</v>
      </c>
      <c r="E168" s="160" t="s">
        <v>1</v>
      </c>
      <c r="F168" s="161" t="s">
        <v>377</v>
      </c>
      <c r="H168" s="162">
        <v>3.55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70</v>
      </c>
      <c r="AY168" s="160" t="s">
        <v>208</v>
      </c>
    </row>
    <row r="169" spans="1:65" s="13" customFormat="1">
      <c r="B169" s="158"/>
      <c r="D169" s="159" t="s">
        <v>218</v>
      </c>
      <c r="E169" s="160" t="s">
        <v>1</v>
      </c>
      <c r="F169" s="161" t="s">
        <v>378</v>
      </c>
      <c r="H169" s="162">
        <v>5.1100000000000003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70</v>
      </c>
      <c r="AY169" s="160" t="s">
        <v>208</v>
      </c>
    </row>
    <row r="170" spans="1:65" s="13" customFormat="1">
      <c r="B170" s="158"/>
      <c r="D170" s="159" t="s">
        <v>218</v>
      </c>
      <c r="E170" s="160" t="s">
        <v>1</v>
      </c>
      <c r="F170" s="161" t="s">
        <v>289</v>
      </c>
      <c r="H170" s="162">
        <v>-6.0679999999999996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70</v>
      </c>
      <c r="AY170" s="160" t="s">
        <v>208</v>
      </c>
    </row>
    <row r="171" spans="1:65" s="14" customFormat="1">
      <c r="B171" s="166"/>
      <c r="D171" s="159" t="s">
        <v>218</v>
      </c>
      <c r="E171" s="167" t="s">
        <v>1</v>
      </c>
      <c r="F171" s="168" t="s">
        <v>379</v>
      </c>
      <c r="H171" s="169">
        <v>2.5920000000000001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218</v>
      </c>
      <c r="AU171" s="167" t="s">
        <v>79</v>
      </c>
      <c r="AV171" s="14" t="s">
        <v>216</v>
      </c>
      <c r="AW171" s="14" t="s">
        <v>27</v>
      </c>
      <c r="AX171" s="14" t="s">
        <v>77</v>
      </c>
      <c r="AY171" s="167" t="s">
        <v>208</v>
      </c>
    </row>
    <row r="172" spans="1:65" s="2" customFormat="1" ht="16.5" customHeight="1">
      <c r="A172" s="29"/>
      <c r="B172" s="145"/>
      <c r="C172" s="146" t="s">
        <v>302</v>
      </c>
      <c r="D172" s="146" t="s">
        <v>211</v>
      </c>
      <c r="E172" s="147" t="s">
        <v>380</v>
      </c>
      <c r="F172" s="148" t="s">
        <v>381</v>
      </c>
      <c r="G172" s="149" t="s">
        <v>214</v>
      </c>
      <c r="H172" s="150">
        <v>53.811999999999998</v>
      </c>
      <c r="I172" s="151">
        <v>237</v>
      </c>
      <c r="J172" s="151">
        <f>ROUND(I172*H172,2)</f>
        <v>12753.44</v>
      </c>
      <c r="K172" s="148" t="s">
        <v>331</v>
      </c>
      <c r="L172" s="30"/>
      <c r="M172" s="152" t="s">
        <v>1</v>
      </c>
      <c r="N172" s="153" t="s">
        <v>35</v>
      </c>
      <c r="O172" s="154">
        <v>0.40500000000000003</v>
      </c>
      <c r="P172" s="154">
        <f>O172*H172</f>
        <v>21.793860000000002</v>
      </c>
      <c r="Q172" s="154">
        <v>1.6000000000000001E-3</v>
      </c>
      <c r="R172" s="154">
        <f>Q172*H172</f>
        <v>8.6099200000000001E-2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12753.44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12753.44</v>
      </c>
      <c r="BL172" s="17" t="s">
        <v>278</v>
      </c>
      <c r="BM172" s="156" t="s">
        <v>382</v>
      </c>
    </row>
    <row r="173" spans="1:65" s="13" customFormat="1">
      <c r="B173" s="158"/>
      <c r="D173" s="159" t="s">
        <v>218</v>
      </c>
      <c r="E173" s="160" t="s">
        <v>1</v>
      </c>
      <c r="F173" s="161" t="s">
        <v>383</v>
      </c>
      <c r="H173" s="162">
        <v>53.811999999999998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218</v>
      </c>
      <c r="AU173" s="160" t="s">
        <v>79</v>
      </c>
      <c r="AV173" s="13" t="s">
        <v>79</v>
      </c>
      <c r="AW173" s="13" t="s">
        <v>27</v>
      </c>
      <c r="AX173" s="13" t="s">
        <v>77</v>
      </c>
      <c r="AY173" s="160" t="s">
        <v>208</v>
      </c>
    </row>
    <row r="174" spans="1:65" s="2" customFormat="1" ht="16.5" customHeight="1">
      <c r="A174" s="29"/>
      <c r="B174" s="145"/>
      <c r="C174" s="146" t="s">
        <v>307</v>
      </c>
      <c r="D174" s="146" t="s">
        <v>211</v>
      </c>
      <c r="E174" s="147" t="s">
        <v>384</v>
      </c>
      <c r="F174" s="148" t="s">
        <v>385</v>
      </c>
      <c r="G174" s="149" t="s">
        <v>214</v>
      </c>
      <c r="H174" s="150">
        <v>21.658000000000001</v>
      </c>
      <c r="I174" s="151">
        <v>73.7</v>
      </c>
      <c r="J174" s="151">
        <f>ROUND(I174*H174,2)</f>
        <v>1596.19</v>
      </c>
      <c r="K174" s="148" t="s">
        <v>331</v>
      </c>
      <c r="L174" s="30"/>
      <c r="M174" s="152" t="s">
        <v>1</v>
      </c>
      <c r="N174" s="153" t="s">
        <v>35</v>
      </c>
      <c r="O174" s="154">
        <v>0.20399999999999999</v>
      </c>
      <c r="P174" s="154">
        <f>O174*H174</f>
        <v>4.4182319999999997</v>
      </c>
      <c r="Q174" s="154">
        <v>0</v>
      </c>
      <c r="R174" s="154">
        <f>Q174*H174</f>
        <v>0</v>
      </c>
      <c r="S174" s="154">
        <v>1.721E-2</v>
      </c>
      <c r="T174" s="155">
        <f>S174*H174</f>
        <v>0.37273418000000003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278</v>
      </c>
      <c r="AT174" s="156" t="s">
        <v>211</v>
      </c>
      <c r="AU174" s="156" t="s">
        <v>79</v>
      </c>
      <c r="AY174" s="17" t="s">
        <v>208</v>
      </c>
      <c r="BE174" s="157">
        <f>IF(N174="základní",J174,0)</f>
        <v>1596.19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77</v>
      </c>
      <c r="BK174" s="157">
        <f>ROUND(I174*H174,2)</f>
        <v>1596.19</v>
      </c>
      <c r="BL174" s="17" t="s">
        <v>278</v>
      </c>
      <c r="BM174" s="156" t="s">
        <v>386</v>
      </c>
    </row>
    <row r="175" spans="1:65" s="13" customFormat="1">
      <c r="B175" s="158"/>
      <c r="D175" s="159" t="s">
        <v>218</v>
      </c>
      <c r="E175" s="160" t="s">
        <v>1</v>
      </c>
      <c r="F175" s="161" t="s">
        <v>355</v>
      </c>
      <c r="H175" s="162">
        <v>21.658000000000001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218</v>
      </c>
      <c r="AU175" s="160" t="s">
        <v>79</v>
      </c>
      <c r="AV175" s="13" t="s">
        <v>79</v>
      </c>
      <c r="AW175" s="13" t="s">
        <v>27</v>
      </c>
      <c r="AX175" s="13" t="s">
        <v>77</v>
      </c>
      <c r="AY175" s="160" t="s">
        <v>208</v>
      </c>
    </row>
    <row r="176" spans="1:65" s="2" customFormat="1" ht="16.5" customHeight="1">
      <c r="A176" s="29"/>
      <c r="B176" s="145"/>
      <c r="C176" s="146" t="s">
        <v>311</v>
      </c>
      <c r="D176" s="146" t="s">
        <v>211</v>
      </c>
      <c r="E176" s="147" t="s">
        <v>291</v>
      </c>
      <c r="F176" s="148" t="s">
        <v>292</v>
      </c>
      <c r="G176" s="149" t="s">
        <v>250</v>
      </c>
      <c r="H176" s="150">
        <v>3.0630000000000002</v>
      </c>
      <c r="I176" s="151">
        <v>1000</v>
      </c>
      <c r="J176" s="151">
        <f>ROUND(I176*H176,2)</f>
        <v>3063</v>
      </c>
      <c r="K176" s="148" t="s">
        <v>215</v>
      </c>
      <c r="L176" s="30"/>
      <c r="M176" s="152" t="s">
        <v>1</v>
      </c>
      <c r="N176" s="153" t="s">
        <v>35</v>
      </c>
      <c r="O176" s="154">
        <v>0</v>
      </c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278</v>
      </c>
      <c r="AT176" s="156" t="s">
        <v>211</v>
      </c>
      <c r="AU176" s="156" t="s">
        <v>79</v>
      </c>
      <c r="AY176" s="17" t="s">
        <v>208</v>
      </c>
      <c r="BE176" s="157">
        <f>IF(N176="základní",J176,0)</f>
        <v>3063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77</v>
      </c>
      <c r="BK176" s="157">
        <f>ROUND(I176*H176,2)</f>
        <v>3063</v>
      </c>
      <c r="BL176" s="17" t="s">
        <v>278</v>
      </c>
      <c r="BM176" s="156" t="s">
        <v>293</v>
      </c>
    </row>
    <row r="177" spans="1:65" s="2" customFormat="1" ht="16.5" customHeight="1">
      <c r="A177" s="29"/>
      <c r="B177" s="145"/>
      <c r="C177" s="146" t="s">
        <v>387</v>
      </c>
      <c r="D177" s="146" t="s">
        <v>211</v>
      </c>
      <c r="E177" s="147" t="s">
        <v>294</v>
      </c>
      <c r="F177" s="148" t="s">
        <v>295</v>
      </c>
      <c r="G177" s="149" t="s">
        <v>250</v>
      </c>
      <c r="H177" s="150">
        <v>3.0630000000000002</v>
      </c>
      <c r="I177" s="151">
        <v>800</v>
      </c>
      <c r="J177" s="151">
        <f>ROUND(I177*H177,2)</f>
        <v>2450.4</v>
      </c>
      <c r="K177" s="148" t="s">
        <v>215</v>
      </c>
      <c r="L177" s="30"/>
      <c r="M177" s="192" t="s">
        <v>1</v>
      </c>
      <c r="N177" s="193" t="s">
        <v>35</v>
      </c>
      <c r="O177" s="194">
        <v>0</v>
      </c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278</v>
      </c>
      <c r="AT177" s="156" t="s">
        <v>211</v>
      </c>
      <c r="AU177" s="156" t="s">
        <v>79</v>
      </c>
      <c r="AY177" s="17" t="s">
        <v>208</v>
      </c>
      <c r="BE177" s="157">
        <f>IF(N177="základní",J177,0)</f>
        <v>2450.4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7" t="s">
        <v>77</v>
      </c>
      <c r="BK177" s="157">
        <f>ROUND(I177*H177,2)</f>
        <v>2450.4</v>
      </c>
      <c r="BL177" s="17" t="s">
        <v>278</v>
      </c>
      <c r="BM177" s="156" t="s">
        <v>296</v>
      </c>
    </row>
    <row r="178" spans="1:65" s="2" customFormat="1" ht="6.95" customHeight="1">
      <c r="A178" s="29"/>
      <c r="B178" s="44"/>
      <c r="C178" s="45"/>
      <c r="D178" s="45"/>
      <c r="E178" s="45"/>
      <c r="F178" s="45"/>
      <c r="G178" s="45"/>
      <c r="H178" s="45"/>
      <c r="I178" s="45"/>
      <c r="J178" s="45"/>
      <c r="K178" s="45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4:K177"/>
  <mergeCells count="12">
    <mergeCell ref="L2:V2"/>
    <mergeCell ref="V135:Y135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4"/>
  <sheetViews>
    <sheetView showGridLines="0" topLeftCell="A13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167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2076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2077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ROUND(J127, 2)</f>
        <v>-166861.84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ROUND((SUM(BE127:BE173)),  2)</f>
        <v>-166861.84</v>
      </c>
      <c r="G35" s="29"/>
      <c r="H35" s="29"/>
      <c r="I35" s="103">
        <v>0.21</v>
      </c>
      <c r="J35" s="102">
        <f>ROUND(((SUM(BE127:BE173))*I35),  2)</f>
        <v>-35040.99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ROUND((SUM(BF127:BF173)),  2)</f>
        <v>0</v>
      </c>
      <c r="G36" s="29"/>
      <c r="H36" s="29"/>
      <c r="I36" s="103">
        <v>0.15</v>
      </c>
      <c r="J36" s="102">
        <f>ROUND(((SUM(BF127:BF173))*I36),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ROUND((SUM(BG127:BG173)),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ROUND((SUM(BH127:BH173)),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ROUND((SUM(BI127:BI173)),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-201902.83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2076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 xml:space="preserve">Méněpráce - Terasa 1NP 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J127</f>
        <v>-166861.84000000003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J128</f>
        <v>-7489.18</v>
      </c>
      <c r="L99" s="115"/>
    </row>
    <row r="100" spans="1:47" s="10" customFormat="1" ht="19.899999999999999" customHeight="1">
      <c r="B100" s="119"/>
      <c r="D100" s="120" t="s">
        <v>484</v>
      </c>
      <c r="E100" s="121"/>
      <c r="F100" s="121"/>
      <c r="G100" s="121"/>
      <c r="H100" s="121"/>
      <c r="I100" s="121"/>
      <c r="J100" s="122">
        <f>J129</f>
        <v>-6361.68</v>
      </c>
      <c r="L100" s="119"/>
    </row>
    <row r="101" spans="1:47" s="10" customFormat="1" ht="19.899999999999999" customHeight="1">
      <c r="B101" s="119"/>
      <c r="D101" s="120" t="s">
        <v>189</v>
      </c>
      <c r="E101" s="121"/>
      <c r="F101" s="121"/>
      <c r="G101" s="121"/>
      <c r="H101" s="121"/>
      <c r="I101" s="121"/>
      <c r="J101" s="122">
        <f>J133</f>
        <v>-1127.5</v>
      </c>
      <c r="L101" s="119"/>
    </row>
    <row r="102" spans="1:47" s="9" customFormat="1" ht="24.95" customHeight="1">
      <c r="B102" s="115"/>
      <c r="D102" s="116" t="s">
        <v>190</v>
      </c>
      <c r="E102" s="117"/>
      <c r="F102" s="117"/>
      <c r="G102" s="117"/>
      <c r="H102" s="117"/>
      <c r="I102" s="117"/>
      <c r="J102" s="118">
        <f>J135</f>
        <v>-159372.66000000003</v>
      </c>
      <c r="L102" s="115"/>
    </row>
    <row r="103" spans="1:47" s="10" customFormat="1" ht="19.899999999999999" customHeight="1">
      <c r="B103" s="119"/>
      <c r="D103" s="120" t="s">
        <v>486</v>
      </c>
      <c r="E103" s="121"/>
      <c r="F103" s="121"/>
      <c r="G103" s="121"/>
      <c r="H103" s="121"/>
      <c r="I103" s="121"/>
      <c r="J103" s="122">
        <f>J136</f>
        <v>-31240.9</v>
      </c>
      <c r="L103" s="119"/>
    </row>
    <row r="104" spans="1:47" s="10" customFormat="1" ht="19.899999999999999" customHeight="1">
      <c r="B104" s="119"/>
      <c r="D104" s="120" t="s">
        <v>724</v>
      </c>
      <c r="E104" s="121"/>
      <c r="F104" s="121"/>
      <c r="G104" s="121"/>
      <c r="H104" s="121"/>
      <c r="I104" s="121"/>
      <c r="J104" s="122">
        <f>J162</f>
        <v>-37312.080000000002</v>
      </c>
      <c r="L104" s="119"/>
    </row>
    <row r="105" spans="1:47" s="10" customFormat="1" ht="19.899999999999999" customHeight="1">
      <c r="B105" s="119"/>
      <c r="D105" s="120" t="s">
        <v>487</v>
      </c>
      <c r="E105" s="121"/>
      <c r="F105" s="121"/>
      <c r="G105" s="121"/>
      <c r="H105" s="121"/>
      <c r="I105" s="121"/>
      <c r="J105" s="122">
        <f>J167</f>
        <v>-90819.680000000008</v>
      </c>
      <c r="L105" s="119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21" t="s">
        <v>193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6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6.5" customHeight="1">
      <c r="A115" s="29"/>
      <c r="B115" s="30"/>
      <c r="C115" s="29"/>
      <c r="D115" s="29"/>
      <c r="E115" s="242" t="str">
        <f>E7</f>
        <v>ZL2 - SO 01 - OBJEKT BEZ BYTU - Stavební úpravy a přístavba komunitního centra BÉTEL</v>
      </c>
      <c r="F115" s="244"/>
      <c r="G115" s="244"/>
      <c r="H115" s="244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20"/>
      <c r="C116" s="26" t="s">
        <v>170</v>
      </c>
      <c r="L116" s="20"/>
    </row>
    <row r="117" spans="1:63" s="2" customFormat="1" ht="16.5" customHeight="1">
      <c r="A117" s="29"/>
      <c r="B117" s="30"/>
      <c r="C117" s="29"/>
      <c r="D117" s="29"/>
      <c r="E117" s="242" t="s">
        <v>2076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6" t="s">
        <v>172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23" t="str">
        <f>E11</f>
        <v xml:space="preserve">Méněpráce - Terasa 1NP </v>
      </c>
      <c r="F119" s="243"/>
      <c r="G119" s="243"/>
      <c r="H119" s="243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6" t="s">
        <v>18</v>
      </c>
      <c r="D121" s="29"/>
      <c r="E121" s="29"/>
      <c r="F121" s="24" t="str">
        <f>F14</f>
        <v xml:space="preserve">Bezručova čp.503, Chrastava </v>
      </c>
      <c r="G121" s="29"/>
      <c r="H121" s="29"/>
      <c r="I121" s="26" t="s">
        <v>20</v>
      </c>
      <c r="J121" s="52" t="str">
        <f>IF(J14="","",J14)</f>
        <v>3.6.2020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6" t="s">
        <v>22</v>
      </c>
      <c r="D123" s="29"/>
      <c r="E123" s="29"/>
      <c r="F123" s="24" t="str">
        <f>E17</f>
        <v>Sbor JB v Chrastavě, Bezručova 503, 46331 Chrastav</v>
      </c>
      <c r="G123" s="29"/>
      <c r="H123" s="29"/>
      <c r="I123" s="26" t="s">
        <v>26</v>
      </c>
      <c r="J123" s="27" t="str">
        <f>E23</f>
        <v>FS Vision, s.r.o. IČ: 22792902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6" t="s">
        <v>25</v>
      </c>
      <c r="D124" s="29"/>
      <c r="E124" s="29"/>
      <c r="F124" s="24" t="str">
        <f>IF(E20="","",E20)</f>
        <v>TOMIVOS s.r.o.</v>
      </c>
      <c r="G124" s="29"/>
      <c r="H124" s="29"/>
      <c r="I124" s="26" t="s">
        <v>28</v>
      </c>
      <c r="J124" s="27" t="str">
        <f>E26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194</v>
      </c>
      <c r="D126" s="126" t="s">
        <v>55</v>
      </c>
      <c r="E126" s="126" t="s">
        <v>51</v>
      </c>
      <c r="F126" s="126" t="s">
        <v>52</v>
      </c>
      <c r="G126" s="126" t="s">
        <v>195</v>
      </c>
      <c r="H126" s="126" t="s">
        <v>196</v>
      </c>
      <c r="I126" s="126" t="s">
        <v>197</v>
      </c>
      <c r="J126" s="126" t="s">
        <v>182</v>
      </c>
      <c r="K126" s="127" t="s">
        <v>198</v>
      </c>
      <c r="L126" s="128"/>
      <c r="M126" s="59" t="s">
        <v>1</v>
      </c>
      <c r="N126" s="60" t="s">
        <v>34</v>
      </c>
      <c r="O126" s="60" t="s">
        <v>199</v>
      </c>
      <c r="P126" s="60" t="s">
        <v>200</v>
      </c>
      <c r="Q126" s="60" t="s">
        <v>201</v>
      </c>
      <c r="R126" s="60" t="s">
        <v>202</v>
      </c>
      <c r="S126" s="60" t="s">
        <v>203</v>
      </c>
      <c r="T126" s="61" t="s">
        <v>204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6" t="s">
        <v>205</v>
      </c>
      <c r="D127" s="29"/>
      <c r="E127" s="29"/>
      <c r="F127" s="29"/>
      <c r="G127" s="29"/>
      <c r="H127" s="29"/>
      <c r="I127" s="29"/>
      <c r="J127" s="129">
        <f>BK127</f>
        <v>-166861.84000000003</v>
      </c>
      <c r="K127" s="29"/>
      <c r="L127" s="30"/>
      <c r="M127" s="62"/>
      <c r="N127" s="53"/>
      <c r="O127" s="63"/>
      <c r="P127" s="130">
        <f>P128+P135</f>
        <v>0</v>
      </c>
      <c r="Q127" s="63"/>
      <c r="R127" s="130">
        <f>R128+R135</f>
        <v>-4.3931748099999997</v>
      </c>
      <c r="S127" s="63"/>
      <c r="T127" s="131">
        <f>T128+T135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69</v>
      </c>
      <c r="AU127" s="17" t="s">
        <v>184</v>
      </c>
      <c r="BK127" s="132">
        <f>BK128+BK135</f>
        <v>-166861.84000000003</v>
      </c>
    </row>
    <row r="128" spans="1:63" s="12" customFormat="1" ht="25.9" customHeight="1">
      <c r="B128" s="133"/>
      <c r="D128" s="134" t="s">
        <v>69</v>
      </c>
      <c r="E128" s="135" t="s">
        <v>206</v>
      </c>
      <c r="F128" s="135" t="s">
        <v>207</v>
      </c>
      <c r="J128" s="136">
        <f>BK128</f>
        <v>-7489.18</v>
      </c>
      <c r="L128" s="133"/>
      <c r="M128" s="137"/>
      <c r="N128" s="138"/>
      <c r="O128" s="138"/>
      <c r="P128" s="139">
        <f>P129+P133</f>
        <v>0</v>
      </c>
      <c r="Q128" s="138"/>
      <c r="R128" s="139">
        <f>R129+R133</f>
        <v>-2.2550298600000001</v>
      </c>
      <c r="S128" s="138"/>
      <c r="T128" s="140">
        <f>T129+T133</f>
        <v>0</v>
      </c>
      <c r="AR128" s="134" t="s">
        <v>77</v>
      </c>
      <c r="AT128" s="141" t="s">
        <v>69</v>
      </c>
      <c r="AU128" s="141" t="s">
        <v>70</v>
      </c>
      <c r="AY128" s="134" t="s">
        <v>208</v>
      </c>
      <c r="BK128" s="142">
        <f>BK129+BK133</f>
        <v>-7489.18</v>
      </c>
    </row>
    <row r="129" spans="1:65" s="12" customFormat="1" ht="22.9" customHeight="1">
      <c r="B129" s="133"/>
      <c r="D129" s="134" t="s">
        <v>69</v>
      </c>
      <c r="E129" s="143" t="s">
        <v>226</v>
      </c>
      <c r="F129" s="143" t="s">
        <v>489</v>
      </c>
      <c r="J129" s="144">
        <f>BK129</f>
        <v>-6361.68</v>
      </c>
      <c r="L129" s="133"/>
      <c r="M129" s="137"/>
      <c r="N129" s="138"/>
      <c r="O129" s="138"/>
      <c r="P129" s="139">
        <f>SUM(P130:P132)</f>
        <v>0</v>
      </c>
      <c r="Q129" s="138"/>
      <c r="R129" s="139">
        <f>SUM(R130:R132)</f>
        <v>-2.2550298600000001</v>
      </c>
      <c r="S129" s="138"/>
      <c r="T129" s="140">
        <f>SUM(T130:T132)</f>
        <v>0</v>
      </c>
      <c r="AR129" s="134" t="s">
        <v>77</v>
      </c>
      <c r="AT129" s="141" t="s">
        <v>69</v>
      </c>
      <c r="AU129" s="141" t="s">
        <v>77</v>
      </c>
      <c r="AY129" s="134" t="s">
        <v>208</v>
      </c>
      <c r="BK129" s="142">
        <f>SUM(BK130:BK132)</f>
        <v>-6361.68</v>
      </c>
    </row>
    <row r="130" spans="1:65" s="2" customFormat="1" ht="16.5" customHeight="1">
      <c r="A130" s="29"/>
      <c r="B130" s="145"/>
      <c r="C130" s="146" t="s">
        <v>77</v>
      </c>
      <c r="D130" s="146" t="s">
        <v>211</v>
      </c>
      <c r="E130" s="147" t="s">
        <v>2078</v>
      </c>
      <c r="F130" s="148" t="s">
        <v>2079</v>
      </c>
      <c r="G130" s="149" t="s">
        <v>522</v>
      </c>
      <c r="H130" s="150">
        <v>-0.90900000000000003</v>
      </c>
      <c r="I130" s="151">
        <v>2600</v>
      </c>
      <c r="J130" s="151">
        <f>ROUND(I130*H130,2)</f>
        <v>-2363.4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2.45329</v>
      </c>
      <c r="R130" s="154">
        <f>Q130*H130</f>
        <v>-2.2300406100000001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216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-2363.4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-2363.4</v>
      </c>
      <c r="BL130" s="17" t="s">
        <v>216</v>
      </c>
      <c r="BM130" s="156" t="s">
        <v>2080</v>
      </c>
    </row>
    <row r="131" spans="1:65" s="2" customFormat="1" ht="16.5" customHeight="1">
      <c r="A131" s="29"/>
      <c r="B131" s="145"/>
      <c r="C131" s="146" t="s">
        <v>79</v>
      </c>
      <c r="D131" s="146" t="s">
        <v>211</v>
      </c>
      <c r="E131" s="147" t="s">
        <v>2081</v>
      </c>
      <c r="F131" s="148" t="s">
        <v>2082</v>
      </c>
      <c r="G131" s="149" t="s">
        <v>214</v>
      </c>
      <c r="H131" s="150">
        <v>-9.0869999999999997</v>
      </c>
      <c r="I131" s="151">
        <v>360</v>
      </c>
      <c r="J131" s="151">
        <f>ROUND(I131*H131,2)</f>
        <v>-3271.32</v>
      </c>
      <c r="K131" s="148" t="s">
        <v>215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2.7499999999999998E-3</v>
      </c>
      <c r="R131" s="154">
        <f>Q131*H131</f>
        <v>-2.4989249999999998E-2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-3271.32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-3271.32</v>
      </c>
      <c r="BL131" s="17" t="s">
        <v>216</v>
      </c>
      <c r="BM131" s="156" t="s">
        <v>2083</v>
      </c>
    </row>
    <row r="132" spans="1:65" s="2" customFormat="1" ht="16.5" customHeight="1">
      <c r="A132" s="29"/>
      <c r="B132" s="145"/>
      <c r="C132" s="146" t="s">
        <v>226</v>
      </c>
      <c r="D132" s="146" t="s">
        <v>211</v>
      </c>
      <c r="E132" s="147" t="s">
        <v>2084</v>
      </c>
      <c r="F132" s="148" t="s">
        <v>2085</v>
      </c>
      <c r="G132" s="149" t="s">
        <v>214</v>
      </c>
      <c r="H132" s="150">
        <v>-9.0869999999999997</v>
      </c>
      <c r="I132" s="151">
        <v>80</v>
      </c>
      <c r="J132" s="151">
        <f>ROUND(I132*H132,2)</f>
        <v>-726.96</v>
      </c>
      <c r="K132" s="148" t="s">
        <v>215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216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-726.96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-726.96</v>
      </c>
      <c r="BL132" s="17" t="s">
        <v>216</v>
      </c>
      <c r="BM132" s="156" t="s">
        <v>2086</v>
      </c>
    </row>
    <row r="133" spans="1:65" s="12" customFormat="1" ht="22.9" customHeight="1">
      <c r="B133" s="133"/>
      <c r="D133" s="134" t="s">
        <v>69</v>
      </c>
      <c r="E133" s="143" t="s">
        <v>265</v>
      </c>
      <c r="F133" s="143" t="s">
        <v>266</v>
      </c>
      <c r="J133" s="144">
        <f>BK133</f>
        <v>-1127.5</v>
      </c>
      <c r="L133" s="133"/>
      <c r="M133" s="137"/>
      <c r="N133" s="138"/>
      <c r="O133" s="138"/>
      <c r="P133" s="139">
        <f>P134</f>
        <v>0</v>
      </c>
      <c r="Q133" s="138"/>
      <c r="R133" s="139">
        <f>R134</f>
        <v>0</v>
      </c>
      <c r="S133" s="138"/>
      <c r="T133" s="140">
        <f>T134</f>
        <v>0</v>
      </c>
      <c r="AR133" s="134" t="s">
        <v>77</v>
      </c>
      <c r="AT133" s="141" t="s">
        <v>69</v>
      </c>
      <c r="AU133" s="141" t="s">
        <v>77</v>
      </c>
      <c r="AY133" s="134" t="s">
        <v>208</v>
      </c>
      <c r="BK133" s="142">
        <f>BK134</f>
        <v>-1127.5</v>
      </c>
    </row>
    <row r="134" spans="1:65" s="2" customFormat="1" ht="16.5" customHeight="1">
      <c r="A134" s="29"/>
      <c r="B134" s="145"/>
      <c r="C134" s="146" t="s">
        <v>216</v>
      </c>
      <c r="D134" s="146" t="s">
        <v>211</v>
      </c>
      <c r="E134" s="147" t="s">
        <v>268</v>
      </c>
      <c r="F134" s="148" t="s">
        <v>269</v>
      </c>
      <c r="G134" s="149" t="s">
        <v>250</v>
      </c>
      <c r="H134" s="150">
        <v>-2.2549999999999999</v>
      </c>
      <c r="I134" s="151">
        <v>500</v>
      </c>
      <c r="J134" s="151">
        <f>ROUND(I134*H134,2)</f>
        <v>-1127.5</v>
      </c>
      <c r="K134" s="148" t="s">
        <v>215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-1127.5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-1127.5</v>
      </c>
      <c r="BL134" s="17" t="s">
        <v>216</v>
      </c>
      <c r="BM134" s="156" t="s">
        <v>270</v>
      </c>
    </row>
    <row r="135" spans="1:65" s="12" customFormat="1" ht="25.9" customHeight="1">
      <c r="B135" s="133"/>
      <c r="D135" s="134" t="s">
        <v>69</v>
      </c>
      <c r="E135" s="135" t="s">
        <v>271</v>
      </c>
      <c r="F135" s="135" t="s">
        <v>272</v>
      </c>
      <c r="J135" s="136">
        <f>BK135</f>
        <v>-159372.66000000003</v>
      </c>
      <c r="L135" s="133"/>
      <c r="M135" s="137"/>
      <c r="N135" s="138"/>
      <c r="O135" s="138"/>
      <c r="P135" s="139">
        <f>P136+P162+P167</f>
        <v>0</v>
      </c>
      <c r="Q135" s="138"/>
      <c r="R135" s="139">
        <f>R136+R162+R167</f>
        <v>-2.13814495</v>
      </c>
      <c r="S135" s="138"/>
      <c r="T135" s="140">
        <f>T136+T162+T167</f>
        <v>0</v>
      </c>
      <c r="AR135" s="134" t="s">
        <v>79</v>
      </c>
      <c r="AT135" s="141" t="s">
        <v>69</v>
      </c>
      <c r="AU135" s="141" t="s">
        <v>70</v>
      </c>
      <c r="AY135" s="134" t="s">
        <v>208</v>
      </c>
      <c r="BK135" s="142">
        <f>BK136+BK162+BK167</f>
        <v>-159372.66000000003</v>
      </c>
    </row>
    <row r="136" spans="1:65" s="12" customFormat="1" ht="22.9" customHeight="1">
      <c r="B136" s="133"/>
      <c r="D136" s="134" t="s">
        <v>69</v>
      </c>
      <c r="E136" s="143" t="s">
        <v>503</v>
      </c>
      <c r="F136" s="143" t="s">
        <v>504</v>
      </c>
      <c r="J136" s="144">
        <f>BK136</f>
        <v>-31240.9</v>
      </c>
      <c r="L136" s="133"/>
      <c r="M136" s="137"/>
      <c r="N136" s="138"/>
      <c r="O136" s="138"/>
      <c r="P136" s="139">
        <f>SUM(P137:P161)</f>
        <v>0</v>
      </c>
      <c r="Q136" s="138"/>
      <c r="R136" s="139">
        <f>SUM(R137:R161)</f>
        <v>-0.74881489999999995</v>
      </c>
      <c r="S136" s="138"/>
      <c r="T136" s="140">
        <f>SUM(T137:T161)</f>
        <v>0</v>
      </c>
      <c r="AR136" s="134" t="s">
        <v>79</v>
      </c>
      <c r="AT136" s="141" t="s">
        <v>69</v>
      </c>
      <c r="AU136" s="141" t="s">
        <v>77</v>
      </c>
      <c r="AY136" s="134" t="s">
        <v>208</v>
      </c>
      <c r="BK136" s="142">
        <f>SUM(BK137:BK161)</f>
        <v>-31240.9</v>
      </c>
    </row>
    <row r="137" spans="1:65" s="2" customFormat="1" ht="16.5" customHeight="1">
      <c r="A137" s="29"/>
      <c r="B137" s="145"/>
      <c r="C137" s="146" t="s">
        <v>235</v>
      </c>
      <c r="D137" s="146" t="s">
        <v>211</v>
      </c>
      <c r="E137" s="147" t="s">
        <v>2087</v>
      </c>
      <c r="F137" s="148" t="s">
        <v>2088</v>
      </c>
      <c r="G137" s="149" t="s">
        <v>214</v>
      </c>
      <c r="H137" s="150">
        <v>-46.555</v>
      </c>
      <c r="I137" s="151">
        <v>40</v>
      </c>
      <c r="J137" s="151">
        <f>ROUND(I137*H137,2)</f>
        <v>-1862.2</v>
      </c>
      <c r="K137" s="148" t="s">
        <v>215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278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-1862.2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-1862.2</v>
      </c>
      <c r="BL137" s="17" t="s">
        <v>278</v>
      </c>
      <c r="BM137" s="156" t="s">
        <v>2089</v>
      </c>
    </row>
    <row r="138" spans="1:65" s="13" customFormat="1">
      <c r="B138" s="158"/>
      <c r="D138" s="159" t="s">
        <v>218</v>
      </c>
      <c r="E138" s="160" t="s">
        <v>1</v>
      </c>
      <c r="F138" s="161" t="s">
        <v>2090</v>
      </c>
      <c r="H138" s="162">
        <v>-46.555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70</v>
      </c>
      <c r="AY138" s="160" t="s">
        <v>208</v>
      </c>
    </row>
    <row r="139" spans="1:65" s="14" customFormat="1">
      <c r="B139" s="166"/>
      <c r="D139" s="159" t="s">
        <v>218</v>
      </c>
      <c r="E139" s="167" t="s">
        <v>1</v>
      </c>
      <c r="F139" s="168" t="s">
        <v>283</v>
      </c>
      <c r="H139" s="169">
        <v>-46.555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218</v>
      </c>
      <c r="AU139" s="167" t="s">
        <v>79</v>
      </c>
      <c r="AV139" s="14" t="s">
        <v>216</v>
      </c>
      <c r="AW139" s="14" t="s">
        <v>27</v>
      </c>
      <c r="AX139" s="14" t="s">
        <v>77</v>
      </c>
      <c r="AY139" s="167" t="s">
        <v>208</v>
      </c>
    </row>
    <row r="140" spans="1:65" s="2" customFormat="1" ht="16.5" customHeight="1">
      <c r="A140" s="29"/>
      <c r="B140" s="145"/>
      <c r="C140" s="176" t="s">
        <v>241</v>
      </c>
      <c r="D140" s="176" t="s">
        <v>328</v>
      </c>
      <c r="E140" s="177" t="s">
        <v>2091</v>
      </c>
      <c r="F140" s="178" t="s">
        <v>2092</v>
      </c>
      <c r="G140" s="179" t="s">
        <v>214</v>
      </c>
      <c r="H140" s="180">
        <v>-53.537999999999997</v>
      </c>
      <c r="I140" s="181">
        <v>196</v>
      </c>
      <c r="J140" s="181">
        <f>ROUND(I140*H140,2)</f>
        <v>-10493.45</v>
      </c>
      <c r="K140" s="178" t="s">
        <v>215</v>
      </c>
      <c r="L140" s="182"/>
      <c r="M140" s="183" t="s">
        <v>1</v>
      </c>
      <c r="N140" s="184" t="s">
        <v>35</v>
      </c>
      <c r="O140" s="154">
        <v>0</v>
      </c>
      <c r="P140" s="154">
        <f>O140*H140</f>
        <v>0</v>
      </c>
      <c r="Q140" s="154">
        <v>4.0000000000000001E-3</v>
      </c>
      <c r="R140" s="154">
        <f>Q140*H140</f>
        <v>-0.21415199999999998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332</v>
      </c>
      <c r="AT140" s="156" t="s">
        <v>328</v>
      </c>
      <c r="AU140" s="156" t="s">
        <v>79</v>
      </c>
      <c r="AY140" s="17" t="s">
        <v>208</v>
      </c>
      <c r="BE140" s="157">
        <f>IF(N140="základní",J140,0)</f>
        <v>-10493.45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-10493.45</v>
      </c>
      <c r="BL140" s="17" t="s">
        <v>278</v>
      </c>
      <c r="BM140" s="156" t="s">
        <v>2093</v>
      </c>
    </row>
    <row r="141" spans="1:65" s="13" customFormat="1">
      <c r="B141" s="158"/>
      <c r="D141" s="159" t="s">
        <v>218</v>
      </c>
      <c r="E141" s="160" t="s">
        <v>1</v>
      </c>
      <c r="F141" s="161" t="s">
        <v>2094</v>
      </c>
      <c r="H141" s="162">
        <v>-53.537999999999997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77</v>
      </c>
      <c r="AY141" s="160" t="s">
        <v>208</v>
      </c>
    </row>
    <row r="142" spans="1:65" s="2" customFormat="1" ht="16.5" customHeight="1">
      <c r="A142" s="29"/>
      <c r="B142" s="145"/>
      <c r="C142" s="146" t="s">
        <v>247</v>
      </c>
      <c r="D142" s="146" t="s">
        <v>211</v>
      </c>
      <c r="E142" s="147" t="s">
        <v>2095</v>
      </c>
      <c r="F142" s="148" t="s">
        <v>2096</v>
      </c>
      <c r="G142" s="149" t="s">
        <v>214</v>
      </c>
      <c r="H142" s="150">
        <v>-51.715000000000003</v>
      </c>
      <c r="I142" s="151">
        <v>90</v>
      </c>
      <c r="J142" s="151">
        <f>ROUND(I142*H142,2)</f>
        <v>-4654.3500000000004</v>
      </c>
      <c r="K142" s="148" t="s">
        <v>215</v>
      </c>
      <c r="L142" s="30"/>
      <c r="M142" s="152" t="s">
        <v>1</v>
      </c>
      <c r="N142" s="153" t="s">
        <v>35</v>
      </c>
      <c r="O142" s="154">
        <v>0</v>
      </c>
      <c r="P142" s="154">
        <f>O142*H142</f>
        <v>0</v>
      </c>
      <c r="Q142" s="154">
        <v>8.8000000000000003E-4</v>
      </c>
      <c r="R142" s="154">
        <f>Q142*H142</f>
        <v>-4.5509200000000007E-2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-4654.3500000000004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-4654.3500000000004</v>
      </c>
      <c r="BL142" s="17" t="s">
        <v>278</v>
      </c>
      <c r="BM142" s="156" t="s">
        <v>2097</v>
      </c>
    </row>
    <row r="143" spans="1:65" s="13" customFormat="1">
      <c r="B143" s="158"/>
      <c r="D143" s="159" t="s">
        <v>218</v>
      </c>
      <c r="E143" s="160" t="s">
        <v>1</v>
      </c>
      <c r="F143" s="161" t="s">
        <v>2090</v>
      </c>
      <c r="H143" s="162">
        <v>-46.555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2098</v>
      </c>
      <c r="H144" s="162">
        <v>-5.16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5" customFormat="1">
      <c r="B145" s="185"/>
      <c r="D145" s="159" t="s">
        <v>218</v>
      </c>
      <c r="E145" s="186" t="s">
        <v>1</v>
      </c>
      <c r="F145" s="187" t="s">
        <v>2099</v>
      </c>
      <c r="H145" s="188">
        <v>-51.715000000000003</v>
      </c>
      <c r="L145" s="185"/>
      <c r="M145" s="189"/>
      <c r="N145" s="190"/>
      <c r="O145" s="190"/>
      <c r="P145" s="190"/>
      <c r="Q145" s="190"/>
      <c r="R145" s="190"/>
      <c r="S145" s="190"/>
      <c r="T145" s="191"/>
      <c r="AT145" s="186" t="s">
        <v>218</v>
      </c>
      <c r="AU145" s="186" t="s">
        <v>79</v>
      </c>
      <c r="AV145" s="15" t="s">
        <v>226</v>
      </c>
      <c r="AW145" s="15" t="s">
        <v>27</v>
      </c>
      <c r="AX145" s="15" t="s">
        <v>70</v>
      </c>
      <c r="AY145" s="186" t="s">
        <v>208</v>
      </c>
    </row>
    <row r="146" spans="1:65" s="14" customFormat="1">
      <c r="B146" s="166"/>
      <c r="D146" s="159" t="s">
        <v>218</v>
      </c>
      <c r="E146" s="167" t="s">
        <v>1</v>
      </c>
      <c r="F146" s="168" t="s">
        <v>283</v>
      </c>
      <c r="H146" s="169">
        <v>-51.715000000000003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218</v>
      </c>
      <c r="AU146" s="167" t="s">
        <v>79</v>
      </c>
      <c r="AV146" s="14" t="s">
        <v>216</v>
      </c>
      <c r="AW146" s="14" t="s">
        <v>27</v>
      </c>
      <c r="AX146" s="14" t="s">
        <v>77</v>
      </c>
      <c r="AY146" s="167" t="s">
        <v>208</v>
      </c>
    </row>
    <row r="147" spans="1:65" s="2" customFormat="1" ht="16.5" customHeight="1">
      <c r="A147" s="29"/>
      <c r="B147" s="145"/>
      <c r="C147" s="176" t="s">
        <v>252</v>
      </c>
      <c r="D147" s="176" t="s">
        <v>328</v>
      </c>
      <c r="E147" s="177" t="s">
        <v>2100</v>
      </c>
      <c r="F147" s="178" t="s">
        <v>785</v>
      </c>
      <c r="G147" s="179" t="s">
        <v>214</v>
      </c>
      <c r="H147" s="180">
        <v>-16.081</v>
      </c>
      <c r="I147" s="181">
        <v>142</v>
      </c>
      <c r="J147" s="181">
        <f>ROUND(I147*H147,2)</f>
        <v>-2283.5</v>
      </c>
      <c r="K147" s="178" t="s">
        <v>215</v>
      </c>
      <c r="L147" s="182"/>
      <c r="M147" s="183" t="s">
        <v>1</v>
      </c>
      <c r="N147" s="184" t="s">
        <v>35</v>
      </c>
      <c r="O147" s="154">
        <v>0</v>
      </c>
      <c r="P147" s="154">
        <f>O147*H147</f>
        <v>0</v>
      </c>
      <c r="Q147" s="154">
        <v>4.8999999999999998E-3</v>
      </c>
      <c r="R147" s="154">
        <f>Q147*H147</f>
        <v>-7.8796899999999989E-2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332</v>
      </c>
      <c r="AT147" s="156" t="s">
        <v>328</v>
      </c>
      <c r="AU147" s="156" t="s">
        <v>79</v>
      </c>
      <c r="AY147" s="17" t="s">
        <v>208</v>
      </c>
      <c r="BE147" s="157">
        <f>IF(N147="základní",J147,0)</f>
        <v>-2283.5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-2283.5</v>
      </c>
      <c r="BL147" s="17" t="s">
        <v>278</v>
      </c>
      <c r="BM147" s="156" t="s">
        <v>2101</v>
      </c>
    </row>
    <row r="148" spans="1:65" s="13" customFormat="1">
      <c r="B148" s="158"/>
      <c r="D148" s="159" t="s">
        <v>218</v>
      </c>
      <c r="E148" s="160" t="s">
        <v>1</v>
      </c>
      <c r="F148" s="161" t="s">
        <v>2102</v>
      </c>
      <c r="H148" s="162">
        <v>53.537999999999997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70</v>
      </c>
      <c r="AY148" s="160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2103</v>
      </c>
      <c r="H149" s="162">
        <v>3.4470000000000001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3" customFormat="1">
      <c r="B150" s="158"/>
      <c r="D150" s="159" t="s">
        <v>218</v>
      </c>
      <c r="E150" s="160" t="s">
        <v>1</v>
      </c>
      <c r="F150" s="161" t="s">
        <v>2104</v>
      </c>
      <c r="H150" s="162">
        <v>5.9340000000000002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70</v>
      </c>
      <c r="AY150" s="160" t="s">
        <v>208</v>
      </c>
    </row>
    <row r="151" spans="1:65" s="15" customFormat="1">
      <c r="B151" s="185"/>
      <c r="D151" s="159" t="s">
        <v>218</v>
      </c>
      <c r="E151" s="186" t="s">
        <v>1</v>
      </c>
      <c r="F151" s="187" t="s">
        <v>2105</v>
      </c>
      <c r="H151" s="188">
        <v>62.918999999999997</v>
      </c>
      <c r="L151" s="185"/>
      <c r="M151" s="189"/>
      <c r="N151" s="190"/>
      <c r="O151" s="190"/>
      <c r="P151" s="190"/>
      <c r="Q151" s="190"/>
      <c r="R151" s="190"/>
      <c r="S151" s="190"/>
      <c r="T151" s="191"/>
      <c r="AT151" s="186" t="s">
        <v>218</v>
      </c>
      <c r="AU151" s="186" t="s">
        <v>79</v>
      </c>
      <c r="AV151" s="15" t="s">
        <v>226</v>
      </c>
      <c r="AW151" s="15" t="s">
        <v>27</v>
      </c>
      <c r="AX151" s="15" t="s">
        <v>70</v>
      </c>
      <c r="AY151" s="186" t="s">
        <v>208</v>
      </c>
    </row>
    <row r="152" spans="1:65" s="13" customFormat="1">
      <c r="B152" s="158"/>
      <c r="D152" s="159" t="s">
        <v>218</v>
      </c>
      <c r="E152" s="160" t="s">
        <v>1</v>
      </c>
      <c r="F152" s="161" t="s">
        <v>2106</v>
      </c>
      <c r="H152" s="162">
        <v>44.286999999999999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4" customFormat="1">
      <c r="B153" s="166"/>
      <c r="D153" s="159" t="s">
        <v>218</v>
      </c>
      <c r="E153" s="167" t="s">
        <v>1</v>
      </c>
      <c r="F153" s="168" t="s">
        <v>283</v>
      </c>
      <c r="H153" s="169">
        <v>107.20599999999999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218</v>
      </c>
      <c r="AU153" s="167" t="s">
        <v>79</v>
      </c>
      <c r="AV153" s="14" t="s">
        <v>216</v>
      </c>
      <c r="AW153" s="14" t="s">
        <v>27</v>
      </c>
      <c r="AX153" s="14" t="s">
        <v>70</v>
      </c>
      <c r="AY153" s="167" t="s">
        <v>208</v>
      </c>
    </row>
    <row r="154" spans="1:65" s="13" customFormat="1">
      <c r="B154" s="158"/>
      <c r="D154" s="159" t="s">
        <v>218</v>
      </c>
      <c r="E154" s="160" t="s">
        <v>1</v>
      </c>
      <c r="F154" s="161" t="s">
        <v>2107</v>
      </c>
      <c r="H154" s="162">
        <v>123.28700000000001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3" customFormat="1">
      <c r="B155" s="158"/>
      <c r="D155" s="159" t="s">
        <v>218</v>
      </c>
      <c r="E155" s="160" t="s">
        <v>1</v>
      </c>
      <c r="F155" s="161" t="s">
        <v>2108</v>
      </c>
      <c r="H155" s="162">
        <v>-16.081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208</v>
      </c>
    </row>
    <row r="156" spans="1:65" s="2" customFormat="1" ht="16.5" customHeight="1">
      <c r="A156" s="29"/>
      <c r="B156" s="145"/>
      <c r="C156" s="176" t="s">
        <v>256</v>
      </c>
      <c r="D156" s="176" t="s">
        <v>328</v>
      </c>
      <c r="E156" s="177" t="s">
        <v>2109</v>
      </c>
      <c r="F156" s="178" t="s">
        <v>2110</v>
      </c>
      <c r="G156" s="179" t="s">
        <v>214</v>
      </c>
      <c r="H156" s="180">
        <v>-59.472000000000001</v>
      </c>
      <c r="I156" s="181">
        <v>182</v>
      </c>
      <c r="J156" s="181">
        <f>ROUND(I156*H156,2)</f>
        <v>-10823.9</v>
      </c>
      <c r="K156" s="178" t="s">
        <v>215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6.8999999999999999E-3</v>
      </c>
      <c r="R156" s="154">
        <f>Q156*H156</f>
        <v>-0.41035680000000002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332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-10823.9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-10823.9</v>
      </c>
      <c r="BL156" s="17" t="s">
        <v>278</v>
      </c>
      <c r="BM156" s="156" t="s">
        <v>2111</v>
      </c>
    </row>
    <row r="157" spans="1:65" s="13" customFormat="1">
      <c r="B157" s="158"/>
      <c r="D157" s="159" t="s">
        <v>218</v>
      </c>
      <c r="E157" s="160" t="s">
        <v>1</v>
      </c>
      <c r="F157" s="161" t="s">
        <v>2112</v>
      </c>
      <c r="H157" s="162">
        <v>-53.537999999999997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3" customFormat="1">
      <c r="B158" s="158"/>
      <c r="D158" s="159" t="s">
        <v>218</v>
      </c>
      <c r="E158" s="160" t="s">
        <v>1</v>
      </c>
      <c r="F158" s="161" t="s">
        <v>2113</v>
      </c>
      <c r="H158" s="162">
        <v>-5.9340000000000002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27</v>
      </c>
      <c r="AX158" s="13" t="s">
        <v>70</v>
      </c>
      <c r="AY158" s="160" t="s">
        <v>208</v>
      </c>
    </row>
    <row r="159" spans="1:65" s="15" customFormat="1">
      <c r="B159" s="185"/>
      <c r="D159" s="159" t="s">
        <v>218</v>
      </c>
      <c r="E159" s="186" t="s">
        <v>1</v>
      </c>
      <c r="F159" s="187" t="s">
        <v>2114</v>
      </c>
      <c r="H159" s="188">
        <v>-59.472000000000001</v>
      </c>
      <c r="L159" s="185"/>
      <c r="M159" s="189"/>
      <c r="N159" s="190"/>
      <c r="O159" s="190"/>
      <c r="P159" s="190"/>
      <c r="Q159" s="190"/>
      <c r="R159" s="190"/>
      <c r="S159" s="190"/>
      <c r="T159" s="191"/>
      <c r="AT159" s="186" t="s">
        <v>218</v>
      </c>
      <c r="AU159" s="186" t="s">
        <v>79</v>
      </c>
      <c r="AV159" s="15" t="s">
        <v>226</v>
      </c>
      <c r="AW159" s="15" t="s">
        <v>27</v>
      </c>
      <c r="AX159" s="15" t="s">
        <v>77</v>
      </c>
      <c r="AY159" s="186" t="s">
        <v>208</v>
      </c>
    </row>
    <row r="160" spans="1:65" s="2" customFormat="1" ht="16.5" customHeight="1">
      <c r="A160" s="29"/>
      <c r="B160" s="145"/>
      <c r="C160" s="146" t="s">
        <v>261</v>
      </c>
      <c r="D160" s="146" t="s">
        <v>211</v>
      </c>
      <c r="E160" s="147" t="s">
        <v>509</v>
      </c>
      <c r="F160" s="148" t="s">
        <v>510</v>
      </c>
      <c r="G160" s="149" t="s">
        <v>250</v>
      </c>
      <c r="H160" s="150">
        <v>-0.749</v>
      </c>
      <c r="I160" s="151">
        <v>1000</v>
      </c>
      <c r="J160" s="151">
        <f>ROUND(I160*H160,2)</f>
        <v>-749</v>
      </c>
      <c r="K160" s="148" t="s">
        <v>215</v>
      </c>
      <c r="L160" s="30"/>
      <c r="M160" s="152" t="s">
        <v>1</v>
      </c>
      <c r="N160" s="153" t="s">
        <v>35</v>
      </c>
      <c r="O160" s="154">
        <v>0</v>
      </c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278</v>
      </c>
      <c r="AT160" s="156" t="s">
        <v>211</v>
      </c>
      <c r="AU160" s="156" t="s">
        <v>79</v>
      </c>
      <c r="AY160" s="17" t="s">
        <v>208</v>
      </c>
      <c r="BE160" s="157">
        <f>IF(N160="základní",J160,0)</f>
        <v>-749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-749</v>
      </c>
      <c r="BL160" s="17" t="s">
        <v>278</v>
      </c>
      <c r="BM160" s="156" t="s">
        <v>2115</v>
      </c>
    </row>
    <row r="161" spans="1:65" s="2" customFormat="1" ht="16.5" customHeight="1">
      <c r="A161" s="29"/>
      <c r="B161" s="145"/>
      <c r="C161" s="146" t="s">
        <v>267</v>
      </c>
      <c r="D161" s="146" t="s">
        <v>211</v>
      </c>
      <c r="E161" s="147" t="s">
        <v>512</v>
      </c>
      <c r="F161" s="148" t="s">
        <v>513</v>
      </c>
      <c r="G161" s="149" t="s">
        <v>250</v>
      </c>
      <c r="H161" s="150">
        <v>-0.749</v>
      </c>
      <c r="I161" s="151">
        <v>500</v>
      </c>
      <c r="J161" s="151">
        <f>ROUND(I161*H161,2)</f>
        <v>-374.5</v>
      </c>
      <c r="K161" s="148" t="s">
        <v>215</v>
      </c>
      <c r="L161" s="30"/>
      <c r="M161" s="152" t="s">
        <v>1</v>
      </c>
      <c r="N161" s="153" t="s">
        <v>35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-374.5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-374.5</v>
      </c>
      <c r="BL161" s="17" t="s">
        <v>278</v>
      </c>
      <c r="BM161" s="156" t="s">
        <v>2116</v>
      </c>
    </row>
    <row r="162" spans="1:65" s="12" customFormat="1" ht="22.9" customHeight="1">
      <c r="B162" s="133"/>
      <c r="D162" s="134" t="s">
        <v>69</v>
      </c>
      <c r="E162" s="143" t="s">
        <v>734</v>
      </c>
      <c r="F162" s="143" t="s">
        <v>735</v>
      </c>
      <c r="J162" s="144">
        <f>BK162</f>
        <v>-37312.080000000002</v>
      </c>
      <c r="L162" s="133"/>
      <c r="M162" s="137"/>
      <c r="N162" s="138"/>
      <c r="O162" s="138"/>
      <c r="P162" s="139">
        <f>SUM(P163:P166)</f>
        <v>0</v>
      </c>
      <c r="Q162" s="138"/>
      <c r="R162" s="139">
        <f>SUM(R163:R166)</f>
        <v>-0.19469259999999999</v>
      </c>
      <c r="S162" s="138"/>
      <c r="T162" s="140">
        <f>SUM(T163:T166)</f>
        <v>0</v>
      </c>
      <c r="AR162" s="134" t="s">
        <v>79</v>
      </c>
      <c r="AT162" s="141" t="s">
        <v>69</v>
      </c>
      <c r="AU162" s="141" t="s">
        <v>77</v>
      </c>
      <c r="AY162" s="134" t="s">
        <v>208</v>
      </c>
      <c r="BK162" s="142">
        <f>SUM(BK163:BK166)</f>
        <v>-37312.080000000002</v>
      </c>
    </row>
    <row r="163" spans="1:65" s="2" customFormat="1" ht="16.5" customHeight="1">
      <c r="A163" s="29"/>
      <c r="B163" s="145"/>
      <c r="C163" s="176" t="s">
        <v>284</v>
      </c>
      <c r="D163" s="176" t="s">
        <v>328</v>
      </c>
      <c r="E163" s="177" t="s">
        <v>2117</v>
      </c>
      <c r="F163" s="178" t="s">
        <v>2118</v>
      </c>
      <c r="G163" s="179" t="s">
        <v>214</v>
      </c>
      <c r="H163" s="180">
        <v>-47.485999999999997</v>
      </c>
      <c r="I163" s="181">
        <v>780</v>
      </c>
      <c r="J163" s="181">
        <f>ROUND(I163*H163,2)</f>
        <v>-37039.08</v>
      </c>
      <c r="K163" s="178" t="s">
        <v>215</v>
      </c>
      <c r="L163" s="182"/>
      <c r="M163" s="183" t="s">
        <v>1</v>
      </c>
      <c r="N163" s="184" t="s">
        <v>35</v>
      </c>
      <c r="O163" s="154">
        <v>0</v>
      </c>
      <c r="P163" s="154">
        <f>O163*H163</f>
        <v>0</v>
      </c>
      <c r="Q163" s="154">
        <v>4.1000000000000003E-3</v>
      </c>
      <c r="R163" s="154">
        <f>Q163*H163</f>
        <v>-0.19469259999999999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332</v>
      </c>
      <c r="AT163" s="156" t="s">
        <v>328</v>
      </c>
      <c r="AU163" s="156" t="s">
        <v>79</v>
      </c>
      <c r="AY163" s="17" t="s">
        <v>208</v>
      </c>
      <c r="BE163" s="157">
        <f>IF(N163="základní",J163,0)</f>
        <v>-37039.08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-37039.08</v>
      </c>
      <c r="BL163" s="17" t="s">
        <v>278</v>
      </c>
      <c r="BM163" s="156" t="s">
        <v>2119</v>
      </c>
    </row>
    <row r="164" spans="1:65" s="13" customFormat="1">
      <c r="B164" s="158"/>
      <c r="D164" s="159" t="s">
        <v>218</v>
      </c>
      <c r="E164" s="160" t="s">
        <v>1</v>
      </c>
      <c r="F164" s="161" t="s">
        <v>2120</v>
      </c>
      <c r="H164" s="162">
        <v>-47.485999999999997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77</v>
      </c>
      <c r="AY164" s="160" t="s">
        <v>208</v>
      </c>
    </row>
    <row r="165" spans="1:65" s="2" customFormat="1" ht="16.5" customHeight="1">
      <c r="A165" s="29"/>
      <c r="B165" s="145"/>
      <c r="C165" s="146" t="s">
        <v>290</v>
      </c>
      <c r="D165" s="146" t="s">
        <v>211</v>
      </c>
      <c r="E165" s="147" t="s">
        <v>743</v>
      </c>
      <c r="F165" s="148" t="s">
        <v>744</v>
      </c>
      <c r="G165" s="149" t="s">
        <v>250</v>
      </c>
      <c r="H165" s="150">
        <v>-0.19500000000000001</v>
      </c>
      <c r="I165" s="151">
        <v>900</v>
      </c>
      <c r="J165" s="151">
        <f>ROUND(I165*H165,2)</f>
        <v>-175.5</v>
      </c>
      <c r="K165" s="148" t="s">
        <v>215</v>
      </c>
      <c r="L165" s="30"/>
      <c r="M165" s="152" t="s">
        <v>1</v>
      </c>
      <c r="N165" s="153" t="s">
        <v>35</v>
      </c>
      <c r="O165" s="154">
        <v>0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278</v>
      </c>
      <c r="AT165" s="156" t="s">
        <v>211</v>
      </c>
      <c r="AU165" s="156" t="s">
        <v>79</v>
      </c>
      <c r="AY165" s="17" t="s">
        <v>208</v>
      </c>
      <c r="BE165" s="157">
        <f>IF(N165="základní",J165,0)</f>
        <v>-175.5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-175.5</v>
      </c>
      <c r="BL165" s="17" t="s">
        <v>278</v>
      </c>
      <c r="BM165" s="156" t="s">
        <v>745</v>
      </c>
    </row>
    <row r="166" spans="1:65" s="2" customFormat="1" ht="16.5" customHeight="1">
      <c r="A166" s="29"/>
      <c r="B166" s="145"/>
      <c r="C166" s="146" t="s">
        <v>8</v>
      </c>
      <c r="D166" s="146" t="s">
        <v>211</v>
      </c>
      <c r="E166" s="147" t="s">
        <v>746</v>
      </c>
      <c r="F166" s="148" t="s">
        <v>747</v>
      </c>
      <c r="G166" s="149" t="s">
        <v>250</v>
      </c>
      <c r="H166" s="150">
        <v>-0.19500000000000001</v>
      </c>
      <c r="I166" s="151">
        <v>500</v>
      </c>
      <c r="J166" s="151">
        <f>ROUND(I166*H166,2)</f>
        <v>-97.5</v>
      </c>
      <c r="K166" s="148" t="s">
        <v>215</v>
      </c>
      <c r="L166" s="30"/>
      <c r="M166" s="152" t="s">
        <v>1</v>
      </c>
      <c r="N166" s="153" t="s">
        <v>35</v>
      </c>
      <c r="O166" s="154">
        <v>0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278</v>
      </c>
      <c r="AT166" s="156" t="s">
        <v>211</v>
      </c>
      <c r="AU166" s="156" t="s">
        <v>79</v>
      </c>
      <c r="AY166" s="17" t="s">
        <v>208</v>
      </c>
      <c r="BE166" s="157">
        <f>IF(N166="základní",J166,0)</f>
        <v>-97.5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-97.5</v>
      </c>
      <c r="BL166" s="17" t="s">
        <v>278</v>
      </c>
      <c r="BM166" s="156" t="s">
        <v>748</v>
      </c>
    </row>
    <row r="167" spans="1:65" s="12" customFormat="1" ht="22.9" customHeight="1">
      <c r="B167" s="133"/>
      <c r="D167" s="134" t="s">
        <v>69</v>
      </c>
      <c r="E167" s="143" t="s">
        <v>515</v>
      </c>
      <c r="F167" s="143" t="s">
        <v>516</v>
      </c>
      <c r="J167" s="144">
        <f>BK167</f>
        <v>-90819.680000000008</v>
      </c>
      <c r="L167" s="133"/>
      <c r="M167" s="137"/>
      <c r="N167" s="138"/>
      <c r="O167" s="138"/>
      <c r="P167" s="139">
        <f>SUM(P168:P173)</f>
        <v>0</v>
      </c>
      <c r="Q167" s="138"/>
      <c r="R167" s="139">
        <f>SUM(R168:R173)</f>
        <v>-1.1946374499999999</v>
      </c>
      <c r="S167" s="138"/>
      <c r="T167" s="140">
        <f>SUM(T168:T173)</f>
        <v>0</v>
      </c>
      <c r="AR167" s="134" t="s">
        <v>79</v>
      </c>
      <c r="AT167" s="141" t="s">
        <v>69</v>
      </c>
      <c r="AU167" s="141" t="s">
        <v>77</v>
      </c>
      <c r="AY167" s="134" t="s">
        <v>208</v>
      </c>
      <c r="BK167" s="142">
        <f>SUM(BK168:BK173)</f>
        <v>-90819.680000000008</v>
      </c>
    </row>
    <row r="168" spans="1:65" s="2" customFormat="1" ht="16.5" customHeight="1">
      <c r="A168" s="29"/>
      <c r="B168" s="145"/>
      <c r="C168" s="176" t="s">
        <v>302</v>
      </c>
      <c r="D168" s="176" t="s">
        <v>328</v>
      </c>
      <c r="E168" s="177" t="s">
        <v>2121</v>
      </c>
      <c r="F168" s="178" t="s">
        <v>2122</v>
      </c>
      <c r="G168" s="179" t="s">
        <v>287</v>
      </c>
      <c r="H168" s="180">
        <v>-109.426</v>
      </c>
      <c r="I168" s="181">
        <v>89</v>
      </c>
      <c r="J168" s="181">
        <f>ROUND(I168*H168,2)</f>
        <v>-9738.91</v>
      </c>
      <c r="K168" s="178" t="s">
        <v>215</v>
      </c>
      <c r="L168" s="182"/>
      <c r="M168" s="183" t="s">
        <v>1</v>
      </c>
      <c r="N168" s="184" t="s">
        <v>35</v>
      </c>
      <c r="O168" s="154">
        <v>0</v>
      </c>
      <c r="P168" s="154">
        <f>O168*H168</f>
        <v>0</v>
      </c>
      <c r="Q168" s="154">
        <v>8.0000000000000004E-4</v>
      </c>
      <c r="R168" s="154">
        <f>Q168*H168</f>
        <v>-8.7540800000000002E-2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332</v>
      </c>
      <c r="AT168" s="156" t="s">
        <v>328</v>
      </c>
      <c r="AU168" s="156" t="s">
        <v>79</v>
      </c>
      <c r="AY168" s="17" t="s">
        <v>208</v>
      </c>
      <c r="BE168" s="157">
        <f>IF(N168="základní",J168,0)</f>
        <v>-9738.91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-9738.91</v>
      </c>
      <c r="BL168" s="17" t="s">
        <v>278</v>
      </c>
      <c r="BM168" s="156" t="s">
        <v>2123</v>
      </c>
    </row>
    <row r="169" spans="1:65" s="13" customFormat="1">
      <c r="B169" s="158"/>
      <c r="D169" s="159" t="s">
        <v>218</v>
      </c>
      <c r="E169" s="160" t="s">
        <v>1</v>
      </c>
      <c r="F169" s="161" t="s">
        <v>2124</v>
      </c>
      <c r="H169" s="162">
        <v>-109.426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218</v>
      </c>
      <c r="AU169" s="160" t="s">
        <v>79</v>
      </c>
      <c r="AV169" s="13" t="s">
        <v>79</v>
      </c>
      <c r="AW169" s="13" t="s">
        <v>27</v>
      </c>
      <c r="AX169" s="13" t="s">
        <v>77</v>
      </c>
      <c r="AY169" s="160" t="s">
        <v>208</v>
      </c>
    </row>
    <row r="170" spans="1:65" s="2" customFormat="1" ht="16.5" customHeight="1">
      <c r="A170" s="29"/>
      <c r="B170" s="145"/>
      <c r="C170" s="176" t="s">
        <v>311</v>
      </c>
      <c r="D170" s="176" t="s">
        <v>328</v>
      </c>
      <c r="E170" s="177" t="s">
        <v>2125</v>
      </c>
      <c r="F170" s="178" t="s">
        <v>2126</v>
      </c>
      <c r="G170" s="179" t="s">
        <v>287</v>
      </c>
      <c r="H170" s="180">
        <v>-375.28699999999998</v>
      </c>
      <c r="I170" s="181">
        <v>210</v>
      </c>
      <c r="J170" s="181">
        <f>ROUND(I170*H170,2)</f>
        <v>-78810.27</v>
      </c>
      <c r="K170" s="178" t="s">
        <v>215</v>
      </c>
      <c r="L170" s="182"/>
      <c r="M170" s="183" t="s">
        <v>1</v>
      </c>
      <c r="N170" s="184" t="s">
        <v>35</v>
      </c>
      <c r="O170" s="154">
        <v>0</v>
      </c>
      <c r="P170" s="154">
        <f>O170*H170</f>
        <v>0</v>
      </c>
      <c r="Q170" s="154">
        <v>2.9499999999999999E-3</v>
      </c>
      <c r="R170" s="154">
        <f>Q170*H170</f>
        <v>-1.1070966499999999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332</v>
      </c>
      <c r="AT170" s="156" t="s">
        <v>328</v>
      </c>
      <c r="AU170" s="156" t="s">
        <v>79</v>
      </c>
      <c r="AY170" s="17" t="s">
        <v>208</v>
      </c>
      <c r="BE170" s="157">
        <f>IF(N170="základní",J170,0)</f>
        <v>-78810.27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77</v>
      </c>
      <c r="BK170" s="157">
        <f>ROUND(I170*H170,2)</f>
        <v>-78810.27</v>
      </c>
      <c r="BL170" s="17" t="s">
        <v>278</v>
      </c>
      <c r="BM170" s="156" t="s">
        <v>2127</v>
      </c>
    </row>
    <row r="171" spans="1:65" s="13" customFormat="1">
      <c r="B171" s="158"/>
      <c r="D171" s="159" t="s">
        <v>218</v>
      </c>
      <c r="E171" s="160" t="s">
        <v>1</v>
      </c>
      <c r="F171" s="161" t="s">
        <v>2128</v>
      </c>
      <c r="H171" s="162">
        <v>-375.28699999999998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218</v>
      </c>
      <c r="AU171" s="160" t="s">
        <v>79</v>
      </c>
      <c r="AV171" s="13" t="s">
        <v>79</v>
      </c>
      <c r="AW171" s="13" t="s">
        <v>27</v>
      </c>
      <c r="AX171" s="13" t="s">
        <v>77</v>
      </c>
      <c r="AY171" s="160" t="s">
        <v>208</v>
      </c>
    </row>
    <row r="172" spans="1:65" s="2" customFormat="1" ht="16.5" customHeight="1">
      <c r="A172" s="29"/>
      <c r="B172" s="145"/>
      <c r="C172" s="146" t="s">
        <v>387</v>
      </c>
      <c r="D172" s="146" t="s">
        <v>211</v>
      </c>
      <c r="E172" s="147" t="s">
        <v>543</v>
      </c>
      <c r="F172" s="148" t="s">
        <v>544</v>
      </c>
      <c r="G172" s="149" t="s">
        <v>250</v>
      </c>
      <c r="H172" s="150">
        <v>-1.1950000000000001</v>
      </c>
      <c r="I172" s="151">
        <v>1000</v>
      </c>
      <c r="J172" s="151">
        <f>ROUND(I172*H172,2)</f>
        <v>-1195</v>
      </c>
      <c r="K172" s="148" t="s">
        <v>215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-1195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-1195</v>
      </c>
      <c r="BL172" s="17" t="s">
        <v>278</v>
      </c>
      <c r="BM172" s="156" t="s">
        <v>545</v>
      </c>
    </row>
    <row r="173" spans="1:65" s="2" customFormat="1" ht="16.5" customHeight="1">
      <c r="A173" s="29"/>
      <c r="B173" s="145"/>
      <c r="C173" s="146" t="s">
        <v>7</v>
      </c>
      <c r="D173" s="146" t="s">
        <v>211</v>
      </c>
      <c r="E173" s="147" t="s">
        <v>546</v>
      </c>
      <c r="F173" s="148" t="s">
        <v>547</v>
      </c>
      <c r="G173" s="149" t="s">
        <v>250</v>
      </c>
      <c r="H173" s="150">
        <v>-1.1950000000000001</v>
      </c>
      <c r="I173" s="151">
        <v>900</v>
      </c>
      <c r="J173" s="151">
        <f>ROUND(I173*H173,2)</f>
        <v>-1075.5</v>
      </c>
      <c r="K173" s="148" t="s">
        <v>215</v>
      </c>
      <c r="L173" s="30"/>
      <c r="M173" s="192" t="s">
        <v>1</v>
      </c>
      <c r="N173" s="193" t="s">
        <v>35</v>
      </c>
      <c r="O173" s="194">
        <v>0</v>
      </c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-1075.5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-1075.5</v>
      </c>
      <c r="BL173" s="17" t="s">
        <v>278</v>
      </c>
      <c r="BM173" s="156" t="s">
        <v>548</v>
      </c>
    </row>
    <row r="174" spans="1:65" s="2" customFormat="1" ht="6.95" customHeight="1">
      <c r="A174" s="29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autoFilter ref="C126:K173"/>
  <mergeCells count="11">
    <mergeCell ref="E119:H119"/>
    <mergeCell ref="E7:H7"/>
    <mergeCell ref="E9:H9"/>
    <mergeCell ref="E11:H11"/>
    <mergeCell ref="E29:H29"/>
    <mergeCell ref="E85:H85"/>
    <mergeCell ref="L2:V2"/>
    <mergeCell ref="E87:H87"/>
    <mergeCell ref="E89:H89"/>
    <mergeCell ref="E115:H115"/>
    <mergeCell ref="E117:H11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1"/>
  <sheetViews>
    <sheetView showGridLines="0" topLeftCell="A12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168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2076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2129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ROUND(J124, 2)</f>
        <v>164082.47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ROUND((SUM(BE124:BE160)),  2)</f>
        <v>164082.47</v>
      </c>
      <c r="G35" s="29"/>
      <c r="H35" s="29"/>
      <c r="I35" s="103">
        <v>0.21</v>
      </c>
      <c r="J35" s="102">
        <f>ROUND(((SUM(BE124:BE160))*I35),  2)</f>
        <v>34457.32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ROUND((SUM(BF124:BF160)),  2)</f>
        <v>0</v>
      </c>
      <c r="G36" s="29"/>
      <c r="H36" s="29"/>
      <c r="I36" s="103">
        <v>0.15</v>
      </c>
      <c r="J36" s="102">
        <f>ROUND(((SUM(BF124:BF160))*I36),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ROUND((SUM(BG124:BG160)),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ROUND((SUM(BH124:BH160)),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ROUND((SUM(BI124:BI160)),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198539.79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2076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Terasa 1NP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J124</f>
        <v>164082.47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J125</f>
        <v>164082.47</v>
      </c>
      <c r="L99" s="115"/>
    </row>
    <row r="100" spans="1:47" s="10" customFormat="1" ht="19.899999999999999" customHeight="1">
      <c r="B100" s="119"/>
      <c r="D100" s="120" t="s">
        <v>486</v>
      </c>
      <c r="E100" s="121"/>
      <c r="F100" s="121"/>
      <c r="G100" s="121"/>
      <c r="H100" s="121"/>
      <c r="I100" s="121"/>
      <c r="J100" s="122">
        <f>J126</f>
        <v>32775.81</v>
      </c>
      <c r="L100" s="119"/>
    </row>
    <row r="101" spans="1:47" s="10" customFormat="1" ht="19.899999999999999" customHeight="1">
      <c r="B101" s="119"/>
      <c r="D101" s="120" t="s">
        <v>724</v>
      </c>
      <c r="E101" s="121"/>
      <c r="F101" s="121"/>
      <c r="G101" s="121"/>
      <c r="H101" s="121"/>
      <c r="I101" s="121"/>
      <c r="J101" s="122">
        <f>J150</f>
        <v>36913.760000000002</v>
      </c>
      <c r="L101" s="119"/>
    </row>
    <row r="102" spans="1:47" s="10" customFormat="1" ht="19.899999999999999" customHeight="1">
      <c r="B102" s="119"/>
      <c r="D102" s="120" t="s">
        <v>487</v>
      </c>
      <c r="E102" s="121"/>
      <c r="F102" s="121"/>
      <c r="G102" s="121"/>
      <c r="H102" s="121"/>
      <c r="I102" s="121"/>
      <c r="J102" s="122">
        <f>J154</f>
        <v>94392.9</v>
      </c>
      <c r="L102" s="119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21" t="s">
        <v>193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6" t="s">
        <v>14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6.5" customHeight="1">
      <c r="A112" s="29"/>
      <c r="B112" s="30"/>
      <c r="C112" s="29"/>
      <c r="D112" s="29"/>
      <c r="E112" s="242" t="str">
        <f>E7</f>
        <v>ZL2 - SO 01 - OBJEKT BEZ BYTU - Stavební úpravy a přístavba komunitního centra BÉTEL</v>
      </c>
      <c r="F112" s="244"/>
      <c r="G112" s="244"/>
      <c r="H112" s="24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20"/>
      <c r="C113" s="26" t="s">
        <v>170</v>
      </c>
      <c r="L113" s="20"/>
    </row>
    <row r="114" spans="1:65" s="2" customFormat="1" ht="16.5" customHeight="1">
      <c r="A114" s="29"/>
      <c r="B114" s="30"/>
      <c r="C114" s="29"/>
      <c r="D114" s="29"/>
      <c r="E114" s="242" t="s">
        <v>2076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172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23" t="str">
        <f>E11</f>
        <v>Vícepráce - Terasa 1NP</v>
      </c>
      <c r="F116" s="243"/>
      <c r="G116" s="243"/>
      <c r="H116" s="24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F14</f>
        <v xml:space="preserve">Bezručova čp.503, Chrastava </v>
      </c>
      <c r="G118" s="29"/>
      <c r="H118" s="29"/>
      <c r="I118" s="26" t="s">
        <v>20</v>
      </c>
      <c r="J118" s="52" t="str">
        <f>IF(J14="","",J14)</f>
        <v>3.6.2020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22</v>
      </c>
      <c r="D120" s="29"/>
      <c r="E120" s="29"/>
      <c r="F120" s="24" t="str">
        <f>E17</f>
        <v>Sbor JB v Chrastavě, Bezručova 503, 46331 Chrastav</v>
      </c>
      <c r="G120" s="29"/>
      <c r="H120" s="29"/>
      <c r="I120" s="26" t="s">
        <v>26</v>
      </c>
      <c r="J120" s="27" t="str">
        <f>E23</f>
        <v>FS Vision, s.r.o. IČ: 22792902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6" t="s">
        <v>25</v>
      </c>
      <c r="D121" s="29"/>
      <c r="E121" s="29"/>
      <c r="F121" s="24" t="str">
        <f>IF(E20="","",E20)</f>
        <v>TOMIVOS s.r.o.</v>
      </c>
      <c r="G121" s="29"/>
      <c r="H121" s="29"/>
      <c r="I121" s="26" t="s">
        <v>28</v>
      </c>
      <c r="J121" s="27" t="str">
        <f>E26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194</v>
      </c>
      <c r="D123" s="126" t="s">
        <v>55</v>
      </c>
      <c r="E123" s="126" t="s">
        <v>51</v>
      </c>
      <c r="F123" s="126" t="s">
        <v>52</v>
      </c>
      <c r="G123" s="126" t="s">
        <v>195</v>
      </c>
      <c r="H123" s="126" t="s">
        <v>196</v>
      </c>
      <c r="I123" s="126" t="s">
        <v>197</v>
      </c>
      <c r="J123" s="126" t="s">
        <v>182</v>
      </c>
      <c r="K123" s="127" t="s">
        <v>198</v>
      </c>
      <c r="L123" s="128"/>
      <c r="M123" s="59" t="s">
        <v>1</v>
      </c>
      <c r="N123" s="60" t="s">
        <v>34</v>
      </c>
      <c r="O123" s="60" t="s">
        <v>199</v>
      </c>
      <c r="P123" s="60" t="s">
        <v>200</v>
      </c>
      <c r="Q123" s="60" t="s">
        <v>201</v>
      </c>
      <c r="R123" s="60" t="s">
        <v>202</v>
      </c>
      <c r="S123" s="60" t="s">
        <v>203</v>
      </c>
      <c r="T123" s="61" t="s">
        <v>204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6" t="s">
        <v>205</v>
      </c>
      <c r="D124" s="29"/>
      <c r="E124" s="29"/>
      <c r="F124" s="29"/>
      <c r="G124" s="29"/>
      <c r="H124" s="29"/>
      <c r="I124" s="29"/>
      <c r="J124" s="129">
        <f>BK124</f>
        <v>164082.47</v>
      </c>
      <c r="K124" s="29"/>
      <c r="L124" s="30"/>
      <c r="M124" s="62"/>
      <c r="N124" s="53"/>
      <c r="O124" s="63"/>
      <c r="P124" s="130">
        <f>P125</f>
        <v>6.2702900000000001</v>
      </c>
      <c r="Q124" s="63"/>
      <c r="R124" s="130">
        <f>R125</f>
        <v>1.7859286000000001</v>
      </c>
      <c r="S124" s="63"/>
      <c r="T124" s="131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69</v>
      </c>
      <c r="AU124" s="17" t="s">
        <v>184</v>
      </c>
      <c r="BK124" s="132">
        <f>BK125</f>
        <v>164082.47</v>
      </c>
    </row>
    <row r="125" spans="1:65" s="12" customFormat="1" ht="25.9" customHeight="1">
      <c r="B125" s="133"/>
      <c r="D125" s="134" t="s">
        <v>69</v>
      </c>
      <c r="E125" s="135" t="s">
        <v>271</v>
      </c>
      <c r="F125" s="135" t="s">
        <v>272</v>
      </c>
      <c r="J125" s="136">
        <f>BK125</f>
        <v>164082.47</v>
      </c>
      <c r="L125" s="133"/>
      <c r="M125" s="137"/>
      <c r="N125" s="138"/>
      <c r="O125" s="138"/>
      <c r="P125" s="139">
        <f>P126+P150+P154</f>
        <v>6.2702900000000001</v>
      </c>
      <c r="Q125" s="138"/>
      <c r="R125" s="139">
        <f>R126+R150+R154</f>
        <v>1.7859286000000001</v>
      </c>
      <c r="S125" s="138"/>
      <c r="T125" s="140">
        <f>T126+T150+T154</f>
        <v>0</v>
      </c>
      <c r="AR125" s="134" t="s">
        <v>79</v>
      </c>
      <c r="AT125" s="141" t="s">
        <v>69</v>
      </c>
      <c r="AU125" s="141" t="s">
        <v>70</v>
      </c>
      <c r="AY125" s="134" t="s">
        <v>208</v>
      </c>
      <c r="BK125" s="142">
        <f>BK126+BK150+BK154</f>
        <v>164082.47</v>
      </c>
    </row>
    <row r="126" spans="1:65" s="12" customFormat="1" ht="22.9" customHeight="1">
      <c r="B126" s="133"/>
      <c r="D126" s="134" t="s">
        <v>69</v>
      </c>
      <c r="E126" s="143" t="s">
        <v>503</v>
      </c>
      <c r="F126" s="143" t="s">
        <v>504</v>
      </c>
      <c r="J126" s="144">
        <f>BK126</f>
        <v>32775.81</v>
      </c>
      <c r="L126" s="133"/>
      <c r="M126" s="137"/>
      <c r="N126" s="138"/>
      <c r="O126" s="138"/>
      <c r="P126" s="139">
        <f>SUM(P127:P149)</f>
        <v>6.2702900000000001</v>
      </c>
      <c r="Q126" s="138"/>
      <c r="R126" s="139">
        <f>SUM(R127:R149)</f>
        <v>0.1914643</v>
      </c>
      <c r="S126" s="138"/>
      <c r="T126" s="140">
        <f>SUM(T127:T149)</f>
        <v>0</v>
      </c>
      <c r="AR126" s="134" t="s">
        <v>79</v>
      </c>
      <c r="AT126" s="141" t="s">
        <v>69</v>
      </c>
      <c r="AU126" s="141" t="s">
        <v>77</v>
      </c>
      <c r="AY126" s="134" t="s">
        <v>208</v>
      </c>
      <c r="BK126" s="142">
        <f>SUM(BK127:BK149)</f>
        <v>32775.81</v>
      </c>
    </row>
    <row r="127" spans="1:65" s="2" customFormat="1" ht="16.5" customHeight="1">
      <c r="A127" s="29"/>
      <c r="B127" s="145"/>
      <c r="C127" s="146" t="s">
        <v>77</v>
      </c>
      <c r="D127" s="146" t="s">
        <v>211</v>
      </c>
      <c r="E127" s="147" t="s">
        <v>2130</v>
      </c>
      <c r="F127" s="148" t="s">
        <v>2131</v>
      </c>
      <c r="G127" s="149" t="s">
        <v>214</v>
      </c>
      <c r="H127" s="150">
        <v>51.715000000000003</v>
      </c>
      <c r="I127" s="151">
        <v>109</v>
      </c>
      <c r="J127" s="151">
        <f>ROUND(I127*H127,2)</f>
        <v>5636.94</v>
      </c>
      <c r="K127" s="148" t="s">
        <v>215</v>
      </c>
      <c r="L127" s="30"/>
      <c r="M127" s="152" t="s">
        <v>1</v>
      </c>
      <c r="N127" s="153" t="s">
        <v>35</v>
      </c>
      <c r="O127" s="154">
        <v>0</v>
      </c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278</v>
      </c>
      <c r="AT127" s="156" t="s">
        <v>211</v>
      </c>
      <c r="AU127" s="156" t="s">
        <v>79</v>
      </c>
      <c r="AY127" s="17" t="s">
        <v>208</v>
      </c>
      <c r="BE127" s="157">
        <f>IF(N127="základní",J127,0)</f>
        <v>5636.94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5636.94</v>
      </c>
      <c r="BL127" s="17" t="s">
        <v>278</v>
      </c>
      <c r="BM127" s="156" t="s">
        <v>2132</v>
      </c>
    </row>
    <row r="128" spans="1:65" s="13" customFormat="1">
      <c r="B128" s="158"/>
      <c r="D128" s="159" t="s">
        <v>218</v>
      </c>
      <c r="E128" s="160" t="s">
        <v>1</v>
      </c>
      <c r="F128" s="161" t="s">
        <v>2133</v>
      </c>
      <c r="H128" s="162">
        <v>46.555</v>
      </c>
      <c r="L128" s="158"/>
      <c r="M128" s="163"/>
      <c r="N128" s="164"/>
      <c r="O128" s="164"/>
      <c r="P128" s="164"/>
      <c r="Q128" s="164"/>
      <c r="R128" s="164"/>
      <c r="S128" s="164"/>
      <c r="T128" s="165"/>
      <c r="AT128" s="160" t="s">
        <v>218</v>
      </c>
      <c r="AU128" s="160" t="s">
        <v>79</v>
      </c>
      <c r="AV128" s="13" t="s">
        <v>79</v>
      </c>
      <c r="AW128" s="13" t="s">
        <v>27</v>
      </c>
      <c r="AX128" s="13" t="s">
        <v>70</v>
      </c>
      <c r="AY128" s="160" t="s">
        <v>208</v>
      </c>
    </row>
    <row r="129" spans="1:65" s="13" customFormat="1">
      <c r="B129" s="158"/>
      <c r="D129" s="159" t="s">
        <v>218</v>
      </c>
      <c r="E129" s="160" t="s">
        <v>1</v>
      </c>
      <c r="F129" s="161" t="s">
        <v>2134</v>
      </c>
      <c r="H129" s="162">
        <v>5.16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70</v>
      </c>
      <c r="AY129" s="160" t="s">
        <v>208</v>
      </c>
    </row>
    <row r="130" spans="1:65" s="15" customFormat="1">
      <c r="B130" s="185"/>
      <c r="D130" s="159" t="s">
        <v>218</v>
      </c>
      <c r="E130" s="186" t="s">
        <v>1</v>
      </c>
      <c r="F130" s="187" t="s">
        <v>2135</v>
      </c>
      <c r="H130" s="188">
        <v>51.715000000000003</v>
      </c>
      <c r="L130" s="185"/>
      <c r="M130" s="189"/>
      <c r="N130" s="190"/>
      <c r="O130" s="190"/>
      <c r="P130" s="190"/>
      <c r="Q130" s="190"/>
      <c r="R130" s="190"/>
      <c r="S130" s="190"/>
      <c r="T130" s="191"/>
      <c r="AT130" s="186" t="s">
        <v>218</v>
      </c>
      <c r="AU130" s="186" t="s">
        <v>79</v>
      </c>
      <c r="AV130" s="15" t="s">
        <v>226</v>
      </c>
      <c r="AW130" s="15" t="s">
        <v>27</v>
      </c>
      <c r="AX130" s="15" t="s">
        <v>77</v>
      </c>
      <c r="AY130" s="186" t="s">
        <v>208</v>
      </c>
    </row>
    <row r="131" spans="1:65" s="2" customFormat="1" ht="16.5" customHeight="1">
      <c r="A131" s="29"/>
      <c r="B131" s="145"/>
      <c r="C131" s="176" t="s">
        <v>79</v>
      </c>
      <c r="D131" s="176" t="s">
        <v>328</v>
      </c>
      <c r="E131" s="177" t="s">
        <v>2136</v>
      </c>
      <c r="F131" s="178" t="s">
        <v>2137</v>
      </c>
      <c r="G131" s="179" t="s">
        <v>214</v>
      </c>
      <c r="H131" s="180">
        <v>59.472000000000001</v>
      </c>
      <c r="I131" s="181">
        <v>224</v>
      </c>
      <c r="J131" s="181">
        <f>ROUND(I131*H131,2)</f>
        <v>13321.73</v>
      </c>
      <c r="K131" s="178" t="s">
        <v>215</v>
      </c>
      <c r="L131" s="182"/>
      <c r="M131" s="183" t="s">
        <v>1</v>
      </c>
      <c r="N131" s="184" t="s">
        <v>35</v>
      </c>
      <c r="O131" s="154">
        <v>0</v>
      </c>
      <c r="P131" s="154">
        <f>O131*H131</f>
        <v>0</v>
      </c>
      <c r="Q131" s="154">
        <v>1.9E-3</v>
      </c>
      <c r="R131" s="154">
        <f>Q131*H131</f>
        <v>0.11299680000000001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332</v>
      </c>
      <c r="AT131" s="156" t="s">
        <v>328</v>
      </c>
      <c r="AU131" s="156" t="s">
        <v>79</v>
      </c>
      <c r="AY131" s="17" t="s">
        <v>208</v>
      </c>
      <c r="BE131" s="157">
        <f>IF(N131="základní",J131,0)</f>
        <v>13321.73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13321.73</v>
      </c>
      <c r="BL131" s="17" t="s">
        <v>278</v>
      </c>
      <c r="BM131" s="156" t="s">
        <v>2138</v>
      </c>
    </row>
    <row r="132" spans="1:65" s="13" customFormat="1">
      <c r="B132" s="158"/>
      <c r="D132" s="159" t="s">
        <v>218</v>
      </c>
      <c r="E132" s="160" t="s">
        <v>1</v>
      </c>
      <c r="F132" s="161" t="s">
        <v>2139</v>
      </c>
      <c r="H132" s="162">
        <v>59.472000000000001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77</v>
      </c>
      <c r="AY132" s="160" t="s">
        <v>208</v>
      </c>
    </row>
    <row r="133" spans="1:65" s="2" customFormat="1" ht="16.5" customHeight="1">
      <c r="A133" s="29"/>
      <c r="B133" s="145"/>
      <c r="C133" s="146" t="s">
        <v>226</v>
      </c>
      <c r="D133" s="146" t="s">
        <v>211</v>
      </c>
      <c r="E133" s="147" t="s">
        <v>2140</v>
      </c>
      <c r="F133" s="148" t="s">
        <v>2141</v>
      </c>
      <c r="G133" s="149" t="s">
        <v>287</v>
      </c>
      <c r="H133" s="150">
        <v>17</v>
      </c>
      <c r="I133" s="151">
        <v>105</v>
      </c>
      <c r="J133" s="151">
        <f>ROUND(I133*H133,2)</f>
        <v>1785</v>
      </c>
      <c r="K133" s="148" t="s">
        <v>331</v>
      </c>
      <c r="L133" s="30"/>
      <c r="M133" s="152" t="s">
        <v>1</v>
      </c>
      <c r="N133" s="153" t="s">
        <v>35</v>
      </c>
      <c r="O133" s="154">
        <v>0.11</v>
      </c>
      <c r="P133" s="154">
        <f>O133*H133</f>
        <v>1.87</v>
      </c>
      <c r="Q133" s="154">
        <v>3.8000000000000002E-4</v>
      </c>
      <c r="R133" s="154">
        <f>Q133*H133</f>
        <v>6.4600000000000005E-3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278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1785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1785</v>
      </c>
      <c r="BL133" s="17" t="s">
        <v>278</v>
      </c>
      <c r="BM133" s="156" t="s">
        <v>2142</v>
      </c>
    </row>
    <row r="134" spans="1:65" s="13" customFormat="1">
      <c r="B134" s="158"/>
      <c r="D134" s="159" t="s">
        <v>218</v>
      </c>
      <c r="E134" s="160" t="s">
        <v>1</v>
      </c>
      <c r="F134" s="161" t="s">
        <v>2143</v>
      </c>
      <c r="H134" s="162">
        <v>17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2" customFormat="1" ht="16.5" customHeight="1">
      <c r="A135" s="29"/>
      <c r="B135" s="145"/>
      <c r="C135" s="146" t="s">
        <v>216</v>
      </c>
      <c r="D135" s="146" t="s">
        <v>211</v>
      </c>
      <c r="E135" s="147" t="s">
        <v>2144</v>
      </c>
      <c r="F135" s="148" t="s">
        <v>2145</v>
      </c>
      <c r="G135" s="149" t="s">
        <v>287</v>
      </c>
      <c r="H135" s="150">
        <v>17</v>
      </c>
      <c r="I135" s="151">
        <v>87</v>
      </c>
      <c r="J135" s="151">
        <f>ROUND(I135*H135,2)</f>
        <v>1479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5.9999999999999995E-4</v>
      </c>
      <c r="R135" s="154">
        <f>Q135*H135</f>
        <v>1.0199999999999999E-2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278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1479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1479</v>
      </c>
      <c r="BL135" s="17" t="s">
        <v>278</v>
      </c>
      <c r="BM135" s="156" t="s">
        <v>2146</v>
      </c>
    </row>
    <row r="136" spans="1:65" s="13" customFormat="1">
      <c r="B136" s="158"/>
      <c r="D136" s="159" t="s">
        <v>218</v>
      </c>
      <c r="E136" s="160" t="s">
        <v>1</v>
      </c>
      <c r="F136" s="161" t="s">
        <v>302</v>
      </c>
      <c r="H136" s="162">
        <v>17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77</v>
      </c>
      <c r="AY136" s="160" t="s">
        <v>208</v>
      </c>
    </row>
    <row r="137" spans="1:65" s="2" customFormat="1" ht="16.5" customHeight="1">
      <c r="A137" s="29"/>
      <c r="B137" s="145"/>
      <c r="C137" s="146" t="s">
        <v>235</v>
      </c>
      <c r="D137" s="146" t="s">
        <v>211</v>
      </c>
      <c r="E137" s="147" t="s">
        <v>2147</v>
      </c>
      <c r="F137" s="148" t="s">
        <v>2148</v>
      </c>
      <c r="G137" s="149" t="s">
        <v>287</v>
      </c>
      <c r="H137" s="150">
        <v>26</v>
      </c>
      <c r="I137" s="151">
        <v>250</v>
      </c>
      <c r="J137" s="151">
        <f>ROUND(I137*H137,2)</f>
        <v>6500</v>
      </c>
      <c r="K137" s="148" t="s">
        <v>331</v>
      </c>
      <c r="L137" s="30"/>
      <c r="M137" s="152" t="s">
        <v>1</v>
      </c>
      <c r="N137" s="153" t="s">
        <v>35</v>
      </c>
      <c r="O137" s="154">
        <v>0.12</v>
      </c>
      <c r="P137" s="154">
        <f>O137*H137</f>
        <v>3.12</v>
      </c>
      <c r="Q137" s="154">
        <v>1.5E-3</v>
      </c>
      <c r="R137" s="154">
        <f>Q137*H137</f>
        <v>3.9E-2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278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6500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6500</v>
      </c>
      <c r="BL137" s="17" t="s">
        <v>278</v>
      </c>
      <c r="BM137" s="156" t="s">
        <v>2149</v>
      </c>
    </row>
    <row r="138" spans="1:65" s="13" customFormat="1">
      <c r="B138" s="158"/>
      <c r="D138" s="159" t="s">
        <v>218</v>
      </c>
      <c r="E138" s="160" t="s">
        <v>1</v>
      </c>
      <c r="F138" s="161" t="s">
        <v>2150</v>
      </c>
      <c r="H138" s="162">
        <v>26</v>
      </c>
      <c r="L138" s="158"/>
      <c r="M138" s="163"/>
      <c r="N138" s="164"/>
      <c r="O138" s="164"/>
      <c r="P138" s="164"/>
      <c r="Q138" s="164"/>
      <c r="R138" s="164"/>
      <c r="S138" s="164"/>
      <c r="T138" s="165"/>
      <c r="AT138" s="160" t="s">
        <v>218</v>
      </c>
      <c r="AU138" s="160" t="s">
        <v>79</v>
      </c>
      <c r="AV138" s="13" t="s">
        <v>79</v>
      </c>
      <c r="AW138" s="13" t="s">
        <v>27</v>
      </c>
      <c r="AX138" s="13" t="s">
        <v>77</v>
      </c>
      <c r="AY138" s="160" t="s">
        <v>208</v>
      </c>
    </row>
    <row r="139" spans="1:65" s="2" customFormat="1" ht="16.5" customHeight="1">
      <c r="A139" s="29"/>
      <c r="B139" s="145"/>
      <c r="C139" s="146" t="s">
        <v>241</v>
      </c>
      <c r="D139" s="146" t="s">
        <v>211</v>
      </c>
      <c r="E139" s="147" t="s">
        <v>2151</v>
      </c>
      <c r="F139" s="148" t="s">
        <v>2152</v>
      </c>
      <c r="G139" s="149" t="s">
        <v>214</v>
      </c>
      <c r="H139" s="150">
        <v>51.715000000000003</v>
      </c>
      <c r="I139" s="151">
        <v>32</v>
      </c>
      <c r="J139" s="151">
        <f>ROUND(I139*H139,2)</f>
        <v>1654.88</v>
      </c>
      <c r="K139" s="148" t="s">
        <v>215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1654.88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1654.88</v>
      </c>
      <c r="BL139" s="17" t="s">
        <v>278</v>
      </c>
      <c r="BM139" s="156" t="s">
        <v>2153</v>
      </c>
    </row>
    <row r="140" spans="1:65" s="13" customFormat="1">
      <c r="B140" s="158"/>
      <c r="D140" s="159" t="s">
        <v>218</v>
      </c>
      <c r="E140" s="160" t="s">
        <v>1</v>
      </c>
      <c r="F140" s="161" t="s">
        <v>2133</v>
      </c>
      <c r="H140" s="162">
        <v>46.555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70</v>
      </c>
      <c r="AY140" s="160" t="s">
        <v>208</v>
      </c>
    </row>
    <row r="141" spans="1:65" s="13" customFormat="1">
      <c r="B141" s="158"/>
      <c r="D141" s="159" t="s">
        <v>218</v>
      </c>
      <c r="E141" s="160" t="s">
        <v>1</v>
      </c>
      <c r="F141" s="161" t="s">
        <v>2134</v>
      </c>
      <c r="H141" s="162">
        <v>5.16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70</v>
      </c>
      <c r="AY141" s="160" t="s">
        <v>208</v>
      </c>
    </row>
    <row r="142" spans="1:65" s="15" customFormat="1">
      <c r="B142" s="185"/>
      <c r="D142" s="159" t="s">
        <v>218</v>
      </c>
      <c r="E142" s="186" t="s">
        <v>1</v>
      </c>
      <c r="F142" s="187" t="s">
        <v>2135</v>
      </c>
      <c r="H142" s="188">
        <v>51.715000000000003</v>
      </c>
      <c r="L142" s="185"/>
      <c r="M142" s="189"/>
      <c r="N142" s="190"/>
      <c r="O142" s="190"/>
      <c r="P142" s="190"/>
      <c r="Q142" s="190"/>
      <c r="R142" s="190"/>
      <c r="S142" s="190"/>
      <c r="T142" s="191"/>
      <c r="AT142" s="186" t="s">
        <v>218</v>
      </c>
      <c r="AU142" s="186" t="s">
        <v>79</v>
      </c>
      <c r="AV142" s="15" t="s">
        <v>226</v>
      </c>
      <c r="AW142" s="15" t="s">
        <v>27</v>
      </c>
      <c r="AX142" s="15" t="s">
        <v>77</v>
      </c>
      <c r="AY142" s="186" t="s">
        <v>208</v>
      </c>
    </row>
    <row r="143" spans="1:65" s="2" customFormat="1" ht="16.5" customHeight="1">
      <c r="A143" s="29"/>
      <c r="B143" s="145"/>
      <c r="C143" s="146" t="s">
        <v>247</v>
      </c>
      <c r="D143" s="146" t="s">
        <v>211</v>
      </c>
      <c r="E143" s="147" t="s">
        <v>2154</v>
      </c>
      <c r="F143" s="148" t="s">
        <v>2155</v>
      </c>
      <c r="G143" s="149" t="s">
        <v>214</v>
      </c>
      <c r="H143" s="150">
        <v>11.638999999999999</v>
      </c>
      <c r="I143" s="151">
        <v>50.8</v>
      </c>
      <c r="J143" s="151">
        <f>ROUND(I143*H143,2)</f>
        <v>591.26</v>
      </c>
      <c r="K143" s="148" t="s">
        <v>331</v>
      </c>
      <c r="L143" s="30"/>
      <c r="M143" s="152" t="s">
        <v>1</v>
      </c>
      <c r="N143" s="153" t="s">
        <v>35</v>
      </c>
      <c r="O143" s="154">
        <v>0.11</v>
      </c>
      <c r="P143" s="154">
        <f>O143*H143</f>
        <v>1.2802899999999999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278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591.26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591.26</v>
      </c>
      <c r="BL143" s="17" t="s">
        <v>278</v>
      </c>
      <c r="BM143" s="156" t="s">
        <v>2156</v>
      </c>
    </row>
    <row r="144" spans="1:65" s="13" customFormat="1">
      <c r="B144" s="158"/>
      <c r="D144" s="159" t="s">
        <v>218</v>
      </c>
      <c r="E144" s="160" t="s">
        <v>1</v>
      </c>
      <c r="F144" s="161" t="s">
        <v>2157</v>
      </c>
      <c r="H144" s="162">
        <v>11.638999999999999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5" customFormat="1">
      <c r="B145" s="185"/>
      <c r="D145" s="159" t="s">
        <v>218</v>
      </c>
      <c r="E145" s="186" t="s">
        <v>1</v>
      </c>
      <c r="F145" s="187" t="s">
        <v>2158</v>
      </c>
      <c r="H145" s="188">
        <v>11.638999999999999</v>
      </c>
      <c r="L145" s="185"/>
      <c r="M145" s="189"/>
      <c r="N145" s="190"/>
      <c r="O145" s="190"/>
      <c r="P145" s="190"/>
      <c r="Q145" s="190"/>
      <c r="R145" s="190"/>
      <c r="S145" s="190"/>
      <c r="T145" s="191"/>
      <c r="AT145" s="186" t="s">
        <v>218</v>
      </c>
      <c r="AU145" s="186" t="s">
        <v>79</v>
      </c>
      <c r="AV145" s="15" t="s">
        <v>226</v>
      </c>
      <c r="AW145" s="15" t="s">
        <v>27</v>
      </c>
      <c r="AX145" s="15" t="s">
        <v>77</v>
      </c>
      <c r="AY145" s="186" t="s">
        <v>208</v>
      </c>
    </row>
    <row r="146" spans="1:65" s="2" customFormat="1" ht="16.5" customHeight="1">
      <c r="A146" s="29"/>
      <c r="B146" s="145"/>
      <c r="C146" s="176" t="s">
        <v>252</v>
      </c>
      <c r="D146" s="176" t="s">
        <v>328</v>
      </c>
      <c r="E146" s="177" t="s">
        <v>2159</v>
      </c>
      <c r="F146" s="178" t="s">
        <v>2160</v>
      </c>
      <c r="G146" s="179" t="s">
        <v>214</v>
      </c>
      <c r="H146" s="180">
        <v>76.025000000000006</v>
      </c>
      <c r="I146" s="181">
        <v>20</v>
      </c>
      <c r="J146" s="181">
        <f>ROUND(I146*H146,2)</f>
        <v>1520.5</v>
      </c>
      <c r="K146" s="178" t="s">
        <v>215</v>
      </c>
      <c r="L146" s="182"/>
      <c r="M146" s="183" t="s">
        <v>1</v>
      </c>
      <c r="N146" s="184" t="s">
        <v>35</v>
      </c>
      <c r="O146" s="154">
        <v>0</v>
      </c>
      <c r="P146" s="154">
        <f>O146*H146</f>
        <v>0</v>
      </c>
      <c r="Q146" s="154">
        <v>2.9999999999999997E-4</v>
      </c>
      <c r="R146" s="154">
        <f>Q146*H146</f>
        <v>2.2807500000000001E-2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332</v>
      </c>
      <c r="AT146" s="156" t="s">
        <v>328</v>
      </c>
      <c r="AU146" s="156" t="s">
        <v>79</v>
      </c>
      <c r="AY146" s="17" t="s">
        <v>208</v>
      </c>
      <c r="BE146" s="157">
        <f>IF(N146="základní",J146,0)</f>
        <v>1520.5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1520.5</v>
      </c>
      <c r="BL146" s="17" t="s">
        <v>278</v>
      </c>
      <c r="BM146" s="156" t="s">
        <v>2161</v>
      </c>
    </row>
    <row r="147" spans="1:65" s="13" customFormat="1">
      <c r="B147" s="158"/>
      <c r="D147" s="159" t="s">
        <v>218</v>
      </c>
      <c r="E147" s="160" t="s">
        <v>1</v>
      </c>
      <c r="F147" s="161" t="s">
        <v>2162</v>
      </c>
      <c r="H147" s="162">
        <v>76.025000000000006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77</v>
      </c>
      <c r="AY147" s="160" t="s">
        <v>208</v>
      </c>
    </row>
    <row r="148" spans="1:65" s="2" customFormat="1" ht="16.5" customHeight="1">
      <c r="A148" s="29"/>
      <c r="B148" s="145"/>
      <c r="C148" s="146" t="s">
        <v>256</v>
      </c>
      <c r="D148" s="146" t="s">
        <v>211</v>
      </c>
      <c r="E148" s="147" t="s">
        <v>509</v>
      </c>
      <c r="F148" s="148" t="s">
        <v>510</v>
      </c>
      <c r="G148" s="149" t="s">
        <v>250</v>
      </c>
      <c r="H148" s="150">
        <v>0.191</v>
      </c>
      <c r="I148" s="151">
        <v>1000</v>
      </c>
      <c r="J148" s="151">
        <f>ROUND(I148*H148,2)</f>
        <v>191</v>
      </c>
      <c r="K148" s="148" t="s">
        <v>215</v>
      </c>
      <c r="L148" s="30"/>
      <c r="M148" s="152" t="s">
        <v>1</v>
      </c>
      <c r="N148" s="153" t="s">
        <v>35</v>
      </c>
      <c r="O148" s="154">
        <v>0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278</v>
      </c>
      <c r="AT148" s="156" t="s">
        <v>211</v>
      </c>
      <c r="AU148" s="156" t="s">
        <v>79</v>
      </c>
      <c r="AY148" s="17" t="s">
        <v>208</v>
      </c>
      <c r="BE148" s="157">
        <f>IF(N148="základní",J148,0)</f>
        <v>191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191</v>
      </c>
      <c r="BL148" s="17" t="s">
        <v>278</v>
      </c>
      <c r="BM148" s="156" t="s">
        <v>2115</v>
      </c>
    </row>
    <row r="149" spans="1:65" s="2" customFormat="1" ht="16.5" customHeight="1">
      <c r="A149" s="29"/>
      <c r="B149" s="145"/>
      <c r="C149" s="146" t="s">
        <v>261</v>
      </c>
      <c r="D149" s="146" t="s">
        <v>211</v>
      </c>
      <c r="E149" s="147" t="s">
        <v>512</v>
      </c>
      <c r="F149" s="148" t="s">
        <v>513</v>
      </c>
      <c r="G149" s="149" t="s">
        <v>250</v>
      </c>
      <c r="H149" s="150">
        <v>0.191</v>
      </c>
      <c r="I149" s="151">
        <v>500</v>
      </c>
      <c r="J149" s="151">
        <f>ROUND(I149*H149,2)</f>
        <v>95.5</v>
      </c>
      <c r="K149" s="148" t="s">
        <v>215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278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95.5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95.5</v>
      </c>
      <c r="BL149" s="17" t="s">
        <v>278</v>
      </c>
      <c r="BM149" s="156" t="s">
        <v>2116</v>
      </c>
    </row>
    <row r="150" spans="1:65" s="12" customFormat="1" ht="22.9" customHeight="1">
      <c r="B150" s="133"/>
      <c r="D150" s="134" t="s">
        <v>69</v>
      </c>
      <c r="E150" s="143" t="s">
        <v>734</v>
      </c>
      <c r="F150" s="143" t="s">
        <v>735</v>
      </c>
      <c r="J150" s="144">
        <f>BK150</f>
        <v>36913.760000000002</v>
      </c>
      <c r="L150" s="133"/>
      <c r="M150" s="137"/>
      <c r="N150" s="138"/>
      <c r="O150" s="138"/>
      <c r="P150" s="139">
        <f>SUM(P151:P153)</f>
        <v>0</v>
      </c>
      <c r="Q150" s="138"/>
      <c r="R150" s="139">
        <f>SUM(R151:R153)</f>
        <v>0.11396639999999998</v>
      </c>
      <c r="S150" s="138"/>
      <c r="T150" s="140">
        <f>SUM(T151:T153)</f>
        <v>0</v>
      </c>
      <c r="AR150" s="134" t="s">
        <v>79</v>
      </c>
      <c r="AT150" s="141" t="s">
        <v>69</v>
      </c>
      <c r="AU150" s="141" t="s">
        <v>77</v>
      </c>
      <c r="AY150" s="134" t="s">
        <v>208</v>
      </c>
      <c r="BK150" s="142">
        <f>SUM(BK151:BK153)</f>
        <v>36913.760000000002</v>
      </c>
    </row>
    <row r="151" spans="1:65" s="2" customFormat="1" ht="16.5" customHeight="1">
      <c r="A151" s="29"/>
      <c r="B151" s="145"/>
      <c r="C151" s="176" t="s">
        <v>275</v>
      </c>
      <c r="D151" s="176" t="s">
        <v>328</v>
      </c>
      <c r="E151" s="177" t="s">
        <v>2163</v>
      </c>
      <c r="F151" s="178" t="s">
        <v>2164</v>
      </c>
      <c r="G151" s="179" t="s">
        <v>214</v>
      </c>
      <c r="H151" s="180">
        <v>47.485999999999997</v>
      </c>
      <c r="I151" s="181">
        <v>774</v>
      </c>
      <c r="J151" s="181">
        <f>ROUND(I151*H151,2)</f>
        <v>36754.160000000003</v>
      </c>
      <c r="K151" s="178" t="s">
        <v>331</v>
      </c>
      <c r="L151" s="182"/>
      <c r="M151" s="183" t="s">
        <v>1</v>
      </c>
      <c r="N151" s="184" t="s">
        <v>35</v>
      </c>
      <c r="O151" s="154">
        <v>0</v>
      </c>
      <c r="P151" s="154">
        <f>O151*H151</f>
        <v>0</v>
      </c>
      <c r="Q151" s="154">
        <v>2.3999999999999998E-3</v>
      </c>
      <c r="R151" s="154">
        <f>Q151*H151</f>
        <v>0.11396639999999998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332</v>
      </c>
      <c r="AT151" s="156" t="s">
        <v>328</v>
      </c>
      <c r="AU151" s="156" t="s">
        <v>79</v>
      </c>
      <c r="AY151" s="17" t="s">
        <v>208</v>
      </c>
      <c r="BE151" s="157">
        <f>IF(N151="základní",J151,0)</f>
        <v>36754.160000000003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36754.160000000003</v>
      </c>
      <c r="BL151" s="17" t="s">
        <v>278</v>
      </c>
      <c r="BM151" s="156" t="s">
        <v>2165</v>
      </c>
    </row>
    <row r="152" spans="1:65" s="2" customFormat="1" ht="16.5" customHeight="1">
      <c r="A152" s="29"/>
      <c r="B152" s="145"/>
      <c r="C152" s="146" t="s">
        <v>284</v>
      </c>
      <c r="D152" s="146" t="s">
        <v>211</v>
      </c>
      <c r="E152" s="147" t="s">
        <v>743</v>
      </c>
      <c r="F152" s="148" t="s">
        <v>744</v>
      </c>
      <c r="G152" s="149" t="s">
        <v>250</v>
      </c>
      <c r="H152" s="150">
        <v>0.114</v>
      </c>
      <c r="I152" s="151">
        <v>900</v>
      </c>
      <c r="J152" s="151">
        <f>ROUND(I152*H152,2)</f>
        <v>102.6</v>
      </c>
      <c r="K152" s="148" t="s">
        <v>215</v>
      </c>
      <c r="L152" s="30"/>
      <c r="M152" s="152" t="s">
        <v>1</v>
      </c>
      <c r="N152" s="153" t="s">
        <v>35</v>
      </c>
      <c r="O152" s="154">
        <v>0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102.6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102.6</v>
      </c>
      <c r="BL152" s="17" t="s">
        <v>278</v>
      </c>
      <c r="BM152" s="156" t="s">
        <v>745</v>
      </c>
    </row>
    <row r="153" spans="1:65" s="2" customFormat="1" ht="16.5" customHeight="1">
      <c r="A153" s="29"/>
      <c r="B153" s="145"/>
      <c r="C153" s="146" t="s">
        <v>290</v>
      </c>
      <c r="D153" s="146" t="s">
        <v>211</v>
      </c>
      <c r="E153" s="147" t="s">
        <v>746</v>
      </c>
      <c r="F153" s="148" t="s">
        <v>747</v>
      </c>
      <c r="G153" s="149" t="s">
        <v>250</v>
      </c>
      <c r="H153" s="150">
        <v>0.114</v>
      </c>
      <c r="I153" s="151">
        <v>500</v>
      </c>
      <c r="J153" s="151">
        <f>ROUND(I153*H153,2)</f>
        <v>57</v>
      </c>
      <c r="K153" s="148" t="s">
        <v>215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278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57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57</v>
      </c>
      <c r="BL153" s="17" t="s">
        <v>278</v>
      </c>
      <c r="BM153" s="156" t="s">
        <v>748</v>
      </c>
    </row>
    <row r="154" spans="1:65" s="12" customFormat="1" ht="22.9" customHeight="1">
      <c r="B154" s="133"/>
      <c r="D154" s="134" t="s">
        <v>69</v>
      </c>
      <c r="E154" s="143" t="s">
        <v>515</v>
      </c>
      <c r="F154" s="143" t="s">
        <v>516</v>
      </c>
      <c r="J154" s="144">
        <f>BK154</f>
        <v>94392.9</v>
      </c>
      <c r="L154" s="133"/>
      <c r="M154" s="137"/>
      <c r="N154" s="138"/>
      <c r="O154" s="138"/>
      <c r="P154" s="139">
        <f>SUM(P155:P160)</f>
        <v>0</v>
      </c>
      <c r="Q154" s="138"/>
      <c r="R154" s="139">
        <f>SUM(R155:R160)</f>
        <v>1.4804979</v>
      </c>
      <c r="S154" s="138"/>
      <c r="T154" s="140">
        <f>SUM(T155:T160)</f>
        <v>0</v>
      </c>
      <c r="AR154" s="134" t="s">
        <v>79</v>
      </c>
      <c r="AT154" s="141" t="s">
        <v>69</v>
      </c>
      <c r="AU154" s="141" t="s">
        <v>77</v>
      </c>
      <c r="AY154" s="134" t="s">
        <v>208</v>
      </c>
      <c r="BK154" s="142">
        <f>SUM(BK155:BK160)</f>
        <v>94392.9</v>
      </c>
    </row>
    <row r="155" spans="1:65" s="2" customFormat="1" ht="16.5" customHeight="1">
      <c r="A155" s="29"/>
      <c r="B155" s="145"/>
      <c r="C155" s="176" t="s">
        <v>278</v>
      </c>
      <c r="D155" s="176" t="s">
        <v>328</v>
      </c>
      <c r="E155" s="177" t="s">
        <v>2166</v>
      </c>
      <c r="F155" s="178" t="s">
        <v>2167</v>
      </c>
      <c r="G155" s="179" t="s">
        <v>287</v>
      </c>
      <c r="H155" s="180">
        <v>109.426</v>
      </c>
      <c r="I155" s="181">
        <v>140</v>
      </c>
      <c r="J155" s="181">
        <f>ROUND(I155*H155,2)</f>
        <v>15319.64</v>
      </c>
      <c r="K155" s="178" t="s">
        <v>331</v>
      </c>
      <c r="L155" s="182"/>
      <c r="M155" s="183" t="s">
        <v>1</v>
      </c>
      <c r="N155" s="184" t="s">
        <v>35</v>
      </c>
      <c r="O155" s="154">
        <v>0</v>
      </c>
      <c r="P155" s="154">
        <f>O155*H155</f>
        <v>0</v>
      </c>
      <c r="Q155" s="154">
        <v>3.15E-3</v>
      </c>
      <c r="R155" s="154">
        <f>Q155*H155</f>
        <v>0.3446919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332</v>
      </c>
      <c r="AT155" s="156" t="s">
        <v>328</v>
      </c>
      <c r="AU155" s="156" t="s">
        <v>79</v>
      </c>
      <c r="AY155" s="17" t="s">
        <v>208</v>
      </c>
      <c r="BE155" s="157">
        <f>IF(N155="základní",J155,0)</f>
        <v>15319.64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15319.64</v>
      </c>
      <c r="BL155" s="17" t="s">
        <v>278</v>
      </c>
      <c r="BM155" s="156" t="s">
        <v>2168</v>
      </c>
    </row>
    <row r="156" spans="1:65" s="13" customFormat="1">
      <c r="B156" s="158"/>
      <c r="D156" s="159" t="s">
        <v>218</v>
      </c>
      <c r="E156" s="160" t="s">
        <v>1</v>
      </c>
      <c r="F156" s="161" t="s">
        <v>2169</v>
      </c>
      <c r="H156" s="162">
        <v>109.426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77</v>
      </c>
      <c r="AY156" s="160" t="s">
        <v>208</v>
      </c>
    </row>
    <row r="157" spans="1:65" s="2" customFormat="1" ht="16.5" customHeight="1">
      <c r="A157" s="29"/>
      <c r="B157" s="145"/>
      <c r="C157" s="176" t="s">
        <v>307</v>
      </c>
      <c r="D157" s="176" t="s">
        <v>328</v>
      </c>
      <c r="E157" s="177" t="s">
        <v>2170</v>
      </c>
      <c r="F157" s="178" t="s">
        <v>2171</v>
      </c>
      <c r="G157" s="179" t="s">
        <v>214</v>
      </c>
      <c r="H157" s="180">
        <v>54.085999999999999</v>
      </c>
      <c r="I157" s="181">
        <v>1410</v>
      </c>
      <c r="J157" s="181">
        <f>ROUND(I157*H157,2)</f>
        <v>76261.259999999995</v>
      </c>
      <c r="K157" s="178" t="s">
        <v>331</v>
      </c>
      <c r="L157" s="182"/>
      <c r="M157" s="183" t="s">
        <v>1</v>
      </c>
      <c r="N157" s="184" t="s">
        <v>35</v>
      </c>
      <c r="O157" s="154">
        <v>0</v>
      </c>
      <c r="P157" s="154">
        <f>O157*H157</f>
        <v>0</v>
      </c>
      <c r="Q157" s="154">
        <v>2.1000000000000001E-2</v>
      </c>
      <c r="R157" s="154">
        <f>Q157*H157</f>
        <v>1.1358060000000001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332</v>
      </c>
      <c r="AT157" s="156" t="s">
        <v>328</v>
      </c>
      <c r="AU157" s="156" t="s">
        <v>79</v>
      </c>
      <c r="AY157" s="17" t="s">
        <v>208</v>
      </c>
      <c r="BE157" s="157">
        <f>IF(N157="základní",J157,0)</f>
        <v>76261.259999999995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77</v>
      </c>
      <c r="BK157" s="157">
        <f>ROUND(I157*H157,2)</f>
        <v>76261.259999999995</v>
      </c>
      <c r="BL157" s="17" t="s">
        <v>278</v>
      </c>
      <c r="BM157" s="156" t="s">
        <v>2172</v>
      </c>
    </row>
    <row r="158" spans="1:65" s="13" customFormat="1">
      <c r="B158" s="158"/>
      <c r="D158" s="159" t="s">
        <v>218</v>
      </c>
      <c r="E158" s="160" t="s">
        <v>1</v>
      </c>
      <c r="F158" s="161" t="s">
        <v>2173</v>
      </c>
      <c r="H158" s="162">
        <v>54.085999999999999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27</v>
      </c>
      <c r="AX158" s="13" t="s">
        <v>77</v>
      </c>
      <c r="AY158" s="160" t="s">
        <v>208</v>
      </c>
    </row>
    <row r="159" spans="1:65" s="2" customFormat="1" ht="16.5" customHeight="1">
      <c r="A159" s="29"/>
      <c r="B159" s="145"/>
      <c r="C159" s="146" t="s">
        <v>311</v>
      </c>
      <c r="D159" s="146" t="s">
        <v>211</v>
      </c>
      <c r="E159" s="147" t="s">
        <v>543</v>
      </c>
      <c r="F159" s="148" t="s">
        <v>544</v>
      </c>
      <c r="G159" s="149" t="s">
        <v>250</v>
      </c>
      <c r="H159" s="150">
        <v>1.48</v>
      </c>
      <c r="I159" s="151">
        <v>1000</v>
      </c>
      <c r="J159" s="151">
        <f>ROUND(I159*H159,2)</f>
        <v>1480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1480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1480</v>
      </c>
      <c r="BL159" s="17" t="s">
        <v>278</v>
      </c>
      <c r="BM159" s="156" t="s">
        <v>545</v>
      </c>
    </row>
    <row r="160" spans="1:65" s="2" customFormat="1" ht="16.5" customHeight="1">
      <c r="A160" s="29"/>
      <c r="B160" s="145"/>
      <c r="C160" s="146" t="s">
        <v>387</v>
      </c>
      <c r="D160" s="146" t="s">
        <v>211</v>
      </c>
      <c r="E160" s="147" t="s">
        <v>546</v>
      </c>
      <c r="F160" s="148" t="s">
        <v>547</v>
      </c>
      <c r="G160" s="149" t="s">
        <v>250</v>
      </c>
      <c r="H160" s="150">
        <v>1.48</v>
      </c>
      <c r="I160" s="151">
        <v>900</v>
      </c>
      <c r="J160" s="151">
        <f>ROUND(I160*H160,2)</f>
        <v>1332</v>
      </c>
      <c r="K160" s="148" t="s">
        <v>215</v>
      </c>
      <c r="L160" s="30"/>
      <c r="M160" s="192" t="s">
        <v>1</v>
      </c>
      <c r="N160" s="193" t="s">
        <v>35</v>
      </c>
      <c r="O160" s="194">
        <v>0</v>
      </c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278</v>
      </c>
      <c r="AT160" s="156" t="s">
        <v>211</v>
      </c>
      <c r="AU160" s="156" t="s">
        <v>79</v>
      </c>
      <c r="AY160" s="17" t="s">
        <v>208</v>
      </c>
      <c r="BE160" s="157">
        <f>IF(N160="základní",J160,0)</f>
        <v>1332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77</v>
      </c>
      <c r="BK160" s="157">
        <f>ROUND(I160*H160,2)</f>
        <v>1332</v>
      </c>
      <c r="BL160" s="17" t="s">
        <v>278</v>
      </c>
      <c r="BM160" s="156" t="s">
        <v>548</v>
      </c>
    </row>
    <row r="161" spans="1:31" s="2" customFormat="1" ht="6.95" customHeight="1">
      <c r="A161" s="29"/>
      <c r="B161" s="44"/>
      <c r="C161" s="45"/>
      <c r="D161" s="45"/>
      <c r="E161" s="45"/>
      <c r="F161" s="45"/>
      <c r="G161" s="45"/>
      <c r="H161" s="45"/>
      <c r="I161" s="45"/>
      <c r="J161" s="45"/>
      <c r="K161" s="45"/>
      <c r="L161" s="30"/>
      <c r="M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</sheetData>
  <autoFilter ref="C123:K160"/>
  <mergeCells count="11">
    <mergeCell ref="E116:H116"/>
    <mergeCell ref="E7:H7"/>
    <mergeCell ref="E9:H9"/>
    <mergeCell ref="E11:H11"/>
    <mergeCell ref="E29:H29"/>
    <mergeCell ref="E85:H85"/>
    <mergeCell ref="L2:V2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8"/>
  <sheetViews>
    <sheetView showGridLines="0" topLeftCell="A94" workbookViewId="0">
      <selection activeCell="H127" sqref="H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388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389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ROUND(J122, 2)</f>
        <v>-148343.76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ROUND((SUM(BE122:BE127)),  2)</f>
        <v>-148343.76</v>
      </c>
      <c r="G35" s="29"/>
      <c r="H35" s="29"/>
      <c r="I35" s="103">
        <v>0.21</v>
      </c>
      <c r="J35" s="102">
        <f>ROUND(((SUM(BE122:BE127))*I35),  2)</f>
        <v>-31152.19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ROUND((SUM(BF122:BF127)),  2)</f>
        <v>0</v>
      </c>
      <c r="G36" s="29"/>
      <c r="H36" s="29"/>
      <c r="I36" s="103">
        <v>0.15</v>
      </c>
      <c r="J36" s="102">
        <f>ROUND(((SUM(BF122:BF127))*I36),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ROUND((SUM(BG122:BG127)),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ROUND((SUM(BH122:BH127)),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ROUND((SUM(BI122:BI127)),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-179495.95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388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SDK - ostatní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J122</f>
        <v>-148343.75999999998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190</v>
      </c>
      <c r="E99" s="117"/>
      <c r="F99" s="117"/>
      <c r="G99" s="117"/>
      <c r="H99" s="117"/>
      <c r="I99" s="117"/>
      <c r="J99" s="118">
        <f>J123</f>
        <v>-148343.75999999998</v>
      </c>
      <c r="L99" s="115"/>
    </row>
    <row r="100" spans="1:47" s="10" customFormat="1" ht="19.899999999999999" customHeight="1">
      <c r="B100" s="119"/>
      <c r="D100" s="120" t="s">
        <v>191</v>
      </c>
      <c r="E100" s="121"/>
      <c r="F100" s="121"/>
      <c r="G100" s="121"/>
      <c r="H100" s="121"/>
      <c r="I100" s="121"/>
      <c r="J100" s="122">
        <f>J124</f>
        <v>-148343.75999999998</v>
      </c>
      <c r="L100" s="119"/>
    </row>
    <row r="101" spans="1:47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47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47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24.95" customHeight="1">
      <c r="A107" s="29"/>
      <c r="B107" s="30"/>
      <c r="C107" s="21" t="s">
        <v>193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6.5" customHeight="1">
      <c r="A110" s="29"/>
      <c r="B110" s="30"/>
      <c r="C110" s="29"/>
      <c r="D110" s="29"/>
      <c r="E110" s="242" t="str">
        <f>E7</f>
        <v>ZL2 - SO 01 - OBJEKT BEZ BYTU - Stavební úpravy a přístavba komunitního centra BÉTEL</v>
      </c>
      <c r="F110" s="244"/>
      <c r="G110" s="244"/>
      <c r="H110" s="24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1" customFormat="1" ht="12" customHeight="1">
      <c r="B111" s="20"/>
      <c r="C111" s="26" t="s">
        <v>170</v>
      </c>
      <c r="L111" s="20"/>
    </row>
    <row r="112" spans="1:47" s="2" customFormat="1" ht="16.5" customHeight="1">
      <c r="A112" s="29"/>
      <c r="B112" s="30"/>
      <c r="C112" s="29"/>
      <c r="D112" s="29"/>
      <c r="E112" s="242" t="s">
        <v>388</v>
      </c>
      <c r="F112" s="243"/>
      <c r="G112" s="243"/>
      <c r="H112" s="24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172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E11</f>
        <v>Méněpráce - SDK - ostatní</v>
      </c>
      <c r="F114" s="243"/>
      <c r="G114" s="243"/>
      <c r="H114" s="243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18</v>
      </c>
      <c r="D116" s="29"/>
      <c r="E116" s="29"/>
      <c r="F116" s="24" t="str">
        <f>F14</f>
        <v xml:space="preserve">Bezručova čp.503, Chrastava </v>
      </c>
      <c r="G116" s="29"/>
      <c r="H116" s="29"/>
      <c r="I116" s="26" t="s">
        <v>20</v>
      </c>
      <c r="J116" s="52" t="str">
        <f>IF(J14="","",J14)</f>
        <v>3.6.2020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7" customHeight="1">
      <c r="A118" s="29"/>
      <c r="B118" s="30"/>
      <c r="C118" s="26" t="s">
        <v>22</v>
      </c>
      <c r="D118" s="29"/>
      <c r="E118" s="29"/>
      <c r="F118" s="24" t="str">
        <f>E17</f>
        <v>Sbor JB v Chrastavě, Bezručova 503, 46331 Chrastav</v>
      </c>
      <c r="G118" s="29"/>
      <c r="H118" s="29"/>
      <c r="I118" s="26" t="s">
        <v>26</v>
      </c>
      <c r="J118" s="27" t="str">
        <f>E23</f>
        <v>FS Vision, s.r.o. IČ: 22792902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25</v>
      </c>
      <c r="D119" s="29"/>
      <c r="E119" s="29"/>
      <c r="F119" s="24" t="str">
        <f>IF(E20="","",E20)</f>
        <v>TOMIVOS s.r.o.</v>
      </c>
      <c r="G119" s="29"/>
      <c r="H119" s="29"/>
      <c r="I119" s="26" t="s">
        <v>28</v>
      </c>
      <c r="J119" s="27" t="str">
        <f>E26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194</v>
      </c>
      <c r="D121" s="126" t="s">
        <v>55</v>
      </c>
      <c r="E121" s="126" t="s">
        <v>51</v>
      </c>
      <c r="F121" s="126" t="s">
        <v>52</v>
      </c>
      <c r="G121" s="126" t="s">
        <v>195</v>
      </c>
      <c r="H121" s="126" t="s">
        <v>196</v>
      </c>
      <c r="I121" s="126" t="s">
        <v>197</v>
      </c>
      <c r="J121" s="126" t="s">
        <v>182</v>
      </c>
      <c r="K121" s="127" t="s">
        <v>198</v>
      </c>
      <c r="L121" s="128"/>
      <c r="M121" s="59" t="s">
        <v>1</v>
      </c>
      <c r="N121" s="60" t="s">
        <v>34</v>
      </c>
      <c r="O121" s="60" t="s">
        <v>199</v>
      </c>
      <c r="P121" s="60" t="s">
        <v>200</v>
      </c>
      <c r="Q121" s="60" t="s">
        <v>201</v>
      </c>
      <c r="R121" s="60" t="s">
        <v>202</v>
      </c>
      <c r="S121" s="60" t="s">
        <v>203</v>
      </c>
      <c r="T121" s="61" t="s">
        <v>204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6" t="s">
        <v>205</v>
      </c>
      <c r="D122" s="29"/>
      <c r="E122" s="29"/>
      <c r="F122" s="29"/>
      <c r="G122" s="29"/>
      <c r="H122" s="29"/>
      <c r="I122" s="29"/>
      <c r="J122" s="129">
        <f>BK122</f>
        <v>-148343.75999999998</v>
      </c>
      <c r="K122" s="29"/>
      <c r="L122" s="30"/>
      <c r="M122" s="62"/>
      <c r="N122" s="53"/>
      <c r="O122" s="63"/>
      <c r="P122" s="130">
        <f>P123</f>
        <v>0</v>
      </c>
      <c r="Q122" s="63"/>
      <c r="R122" s="130">
        <f>R123</f>
        <v>-2.8710395999999996</v>
      </c>
      <c r="S122" s="63"/>
      <c r="T122" s="131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69</v>
      </c>
      <c r="AU122" s="17" t="s">
        <v>184</v>
      </c>
      <c r="BK122" s="132">
        <f>BK123</f>
        <v>-148343.75999999998</v>
      </c>
    </row>
    <row r="123" spans="1:65" s="12" customFormat="1" ht="25.9" customHeight="1">
      <c r="B123" s="133"/>
      <c r="D123" s="134" t="s">
        <v>69</v>
      </c>
      <c r="E123" s="135" t="s">
        <v>271</v>
      </c>
      <c r="F123" s="135" t="s">
        <v>272</v>
      </c>
      <c r="J123" s="136">
        <f>BK123</f>
        <v>-148343.75999999998</v>
      </c>
      <c r="L123" s="133"/>
      <c r="M123" s="137"/>
      <c r="N123" s="138"/>
      <c r="O123" s="138"/>
      <c r="P123" s="139">
        <f>P124</f>
        <v>0</v>
      </c>
      <c r="Q123" s="138"/>
      <c r="R123" s="139">
        <f>R124</f>
        <v>-2.8710395999999996</v>
      </c>
      <c r="S123" s="138"/>
      <c r="T123" s="140">
        <f>T124</f>
        <v>0</v>
      </c>
      <c r="AR123" s="134" t="s">
        <v>79</v>
      </c>
      <c r="AT123" s="141" t="s">
        <v>69</v>
      </c>
      <c r="AU123" s="141" t="s">
        <v>70</v>
      </c>
      <c r="AY123" s="134" t="s">
        <v>208</v>
      </c>
      <c r="BK123" s="142">
        <f>BK124</f>
        <v>-148343.75999999998</v>
      </c>
    </row>
    <row r="124" spans="1:65" s="12" customFormat="1" ht="22.9" customHeight="1">
      <c r="B124" s="133"/>
      <c r="D124" s="134" t="s">
        <v>69</v>
      </c>
      <c r="E124" s="143" t="s">
        <v>273</v>
      </c>
      <c r="F124" s="143" t="s">
        <v>274</v>
      </c>
      <c r="J124" s="144">
        <f>BK124</f>
        <v>-148343.75999999998</v>
      </c>
      <c r="L124" s="133"/>
      <c r="M124" s="137"/>
      <c r="N124" s="138"/>
      <c r="O124" s="138"/>
      <c r="P124" s="139">
        <f>SUM(P125:P127)</f>
        <v>0</v>
      </c>
      <c r="Q124" s="138"/>
      <c r="R124" s="139">
        <f>SUM(R125:R127)</f>
        <v>-2.8710395999999996</v>
      </c>
      <c r="S124" s="138"/>
      <c r="T124" s="140">
        <f>SUM(T125:T127)</f>
        <v>0</v>
      </c>
      <c r="AR124" s="134" t="s">
        <v>79</v>
      </c>
      <c r="AT124" s="141" t="s">
        <v>69</v>
      </c>
      <c r="AU124" s="141" t="s">
        <v>77</v>
      </c>
      <c r="AY124" s="134" t="s">
        <v>208</v>
      </c>
      <c r="BK124" s="142">
        <f>SUM(BK125:BK127)</f>
        <v>-148343.75999999998</v>
      </c>
    </row>
    <row r="125" spans="1:65" s="2" customFormat="1" ht="16.5" customHeight="1">
      <c r="A125" s="29"/>
      <c r="B125" s="145"/>
      <c r="C125" s="146" t="s">
        <v>77</v>
      </c>
      <c r="D125" s="146" t="s">
        <v>211</v>
      </c>
      <c r="E125" s="147" t="s">
        <v>390</v>
      </c>
      <c r="F125" s="148" t="s">
        <v>391</v>
      </c>
      <c r="G125" s="149" t="s">
        <v>214</v>
      </c>
      <c r="H125" s="150">
        <v>-141.57</v>
      </c>
      <c r="I125" s="151">
        <v>1028</v>
      </c>
      <c r="J125" s="151">
        <f>ROUND(I125*H125,2)</f>
        <v>-145533.96</v>
      </c>
      <c r="K125" s="148" t="s">
        <v>215</v>
      </c>
      <c r="L125" s="30"/>
      <c r="M125" s="152" t="s">
        <v>1</v>
      </c>
      <c r="N125" s="153" t="s">
        <v>35</v>
      </c>
      <c r="O125" s="154">
        <v>0</v>
      </c>
      <c r="P125" s="154">
        <f>O125*H125</f>
        <v>0</v>
      </c>
      <c r="Q125" s="154">
        <v>2.0279999999999999E-2</v>
      </c>
      <c r="R125" s="154">
        <f>Q125*H125</f>
        <v>-2.8710395999999996</v>
      </c>
      <c r="S125" s="154">
        <v>0</v>
      </c>
      <c r="T125" s="155">
        <f>S125*H125</f>
        <v>0</v>
      </c>
      <c r="U125" s="29"/>
      <c r="V125" s="2" t="s">
        <v>2177</v>
      </c>
      <c r="W125" s="29"/>
      <c r="X125" s="29"/>
      <c r="Y125" s="29"/>
      <c r="Z125" s="29"/>
      <c r="AA125" s="29"/>
      <c r="AB125" s="29"/>
      <c r="AC125" s="29"/>
      <c r="AD125" s="29"/>
      <c r="AE125" s="29"/>
      <c r="AR125" s="156" t="s">
        <v>216</v>
      </c>
      <c r="AT125" s="156" t="s">
        <v>211</v>
      </c>
      <c r="AU125" s="156" t="s">
        <v>79</v>
      </c>
      <c r="AY125" s="17" t="s">
        <v>208</v>
      </c>
      <c r="BE125" s="157">
        <f>IF(N125="základní",J125,0)</f>
        <v>-145533.96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7" t="s">
        <v>77</v>
      </c>
      <c r="BK125" s="157">
        <f>ROUND(I125*H125,2)</f>
        <v>-145533.96</v>
      </c>
      <c r="BL125" s="17" t="s">
        <v>216</v>
      </c>
      <c r="BM125" s="156" t="s">
        <v>392</v>
      </c>
    </row>
    <row r="126" spans="1:65" s="2" customFormat="1" ht="16.5" customHeight="1">
      <c r="A126" s="29"/>
      <c r="B126" s="145"/>
      <c r="C126" s="146" t="s">
        <v>226</v>
      </c>
      <c r="D126" s="146" t="s">
        <v>211</v>
      </c>
      <c r="E126" s="147" t="s">
        <v>291</v>
      </c>
      <c r="F126" s="148" t="s">
        <v>292</v>
      </c>
      <c r="G126" s="149" t="s">
        <v>250</v>
      </c>
      <c r="H126" s="150">
        <v>-1.5609999999999999</v>
      </c>
      <c r="I126" s="151">
        <v>1000</v>
      </c>
      <c r="J126" s="151">
        <f>ROUND(I126*H126,2)</f>
        <v>-1561</v>
      </c>
      <c r="K126" s="148" t="s">
        <v>215</v>
      </c>
      <c r="L126" s="30"/>
      <c r="M126" s="152" t="s">
        <v>1</v>
      </c>
      <c r="N126" s="153" t="s">
        <v>35</v>
      </c>
      <c r="O126" s="154">
        <v>0</v>
      </c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278</v>
      </c>
      <c r="AT126" s="156" t="s">
        <v>211</v>
      </c>
      <c r="AU126" s="156" t="s">
        <v>79</v>
      </c>
      <c r="AY126" s="17" t="s">
        <v>208</v>
      </c>
      <c r="BE126" s="157">
        <f>IF(N126="základní",J126,0)</f>
        <v>-1561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77</v>
      </c>
      <c r="BK126" s="157">
        <f>ROUND(I126*H126,2)</f>
        <v>-1561</v>
      </c>
      <c r="BL126" s="17" t="s">
        <v>278</v>
      </c>
      <c r="BM126" s="156" t="s">
        <v>293</v>
      </c>
    </row>
    <row r="127" spans="1:65" s="2" customFormat="1" ht="16.5" customHeight="1">
      <c r="A127" s="29"/>
      <c r="B127" s="145"/>
      <c r="C127" s="146" t="s">
        <v>216</v>
      </c>
      <c r="D127" s="146" t="s">
        <v>211</v>
      </c>
      <c r="E127" s="147" t="s">
        <v>294</v>
      </c>
      <c r="F127" s="148" t="s">
        <v>295</v>
      </c>
      <c r="G127" s="149" t="s">
        <v>250</v>
      </c>
      <c r="H127" s="150">
        <v>-1.5609999999999999</v>
      </c>
      <c r="I127" s="151">
        <v>800</v>
      </c>
      <c r="J127" s="151">
        <f>ROUND(I127*H127,2)</f>
        <v>-1248.8</v>
      </c>
      <c r="K127" s="148" t="s">
        <v>215</v>
      </c>
      <c r="L127" s="30"/>
      <c r="M127" s="192" t="s">
        <v>1</v>
      </c>
      <c r="N127" s="193" t="s">
        <v>35</v>
      </c>
      <c r="O127" s="194">
        <v>0</v>
      </c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6" t="s">
        <v>278</v>
      </c>
      <c r="AT127" s="156" t="s">
        <v>211</v>
      </c>
      <c r="AU127" s="156" t="s">
        <v>79</v>
      </c>
      <c r="AY127" s="17" t="s">
        <v>208</v>
      </c>
      <c r="BE127" s="157">
        <f>IF(N127="základní",J127,0)</f>
        <v>-1248.8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77</v>
      </c>
      <c r="BK127" s="157">
        <f>ROUND(I127*H127,2)</f>
        <v>-1248.8</v>
      </c>
      <c r="BL127" s="17" t="s">
        <v>278</v>
      </c>
      <c r="BM127" s="156" t="s">
        <v>296</v>
      </c>
    </row>
    <row r="128" spans="1:65" s="2" customFormat="1" ht="6.95" customHeight="1">
      <c r="A128" s="29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121:K127"/>
  <mergeCells count="11">
    <mergeCell ref="E114:H114"/>
    <mergeCell ref="E7:H7"/>
    <mergeCell ref="E9:H9"/>
    <mergeCell ref="E11:H11"/>
    <mergeCell ref="E29:H29"/>
    <mergeCell ref="E85:H85"/>
    <mergeCell ref="L2:V2"/>
    <mergeCell ref="E87:H87"/>
    <mergeCell ref="E89:H89"/>
    <mergeCell ref="E110:H110"/>
    <mergeCell ref="E112:H11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9"/>
  <sheetViews>
    <sheetView showGridLines="0" tabSelected="1" topLeftCell="A142" workbookViewId="0">
      <selection activeCell="H159" sqref="H15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388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393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265392.74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ROUND((SUM(BE125:BE178)),  2)</f>
        <v>265392.74</v>
      </c>
      <c r="G35" s="29"/>
      <c r="H35" s="29"/>
      <c r="I35" s="103">
        <v>0.21</v>
      </c>
      <c r="J35" s="102">
        <f>ROUND(((SUM(BE125:BE178))*I35),  2)</f>
        <v>55732.480000000003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ROUND((SUM(BF125:BF178)),  2)</f>
        <v>0</v>
      </c>
      <c r="G36" s="29"/>
      <c r="H36" s="29"/>
      <c r="I36" s="103">
        <v>0.15</v>
      </c>
      <c r="J36" s="102">
        <f>ROUND(((SUM(BF125:BF178))*I36),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ROUND((SUM(BG125:BG178)),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ROUND((SUM(BH125:BH178)),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ROUND((SUM(BI125:BI178)),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321125.21999999997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388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SDK - ostatní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J125</f>
        <v>265392.74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J126</f>
        <v>605.18000000000006</v>
      </c>
      <c r="L99" s="115"/>
    </row>
    <row r="100" spans="1:47" s="10" customFormat="1" ht="19.899999999999999" customHeight="1">
      <c r="B100" s="119"/>
      <c r="D100" s="120" t="s">
        <v>188</v>
      </c>
      <c r="E100" s="121"/>
      <c r="F100" s="121"/>
      <c r="G100" s="121"/>
      <c r="H100" s="121"/>
      <c r="I100" s="121"/>
      <c r="J100" s="122">
        <f>J127</f>
        <v>605.18000000000006</v>
      </c>
      <c r="L100" s="119"/>
    </row>
    <row r="101" spans="1:47" s="9" customFormat="1" ht="24.95" customHeight="1">
      <c r="B101" s="115"/>
      <c r="D101" s="116" t="s">
        <v>190</v>
      </c>
      <c r="E101" s="117"/>
      <c r="F101" s="117"/>
      <c r="G101" s="117"/>
      <c r="H101" s="117"/>
      <c r="I101" s="117"/>
      <c r="J101" s="118">
        <f>J133</f>
        <v>264787.56</v>
      </c>
      <c r="L101" s="115"/>
    </row>
    <row r="102" spans="1:47" s="10" customFormat="1" ht="19.899999999999999" customHeight="1">
      <c r="B102" s="119"/>
      <c r="D102" s="120" t="s">
        <v>191</v>
      </c>
      <c r="E102" s="121"/>
      <c r="F102" s="121"/>
      <c r="G102" s="121"/>
      <c r="H102" s="121"/>
      <c r="I102" s="121"/>
      <c r="J102" s="122">
        <f>J134</f>
        <v>263662.56</v>
      </c>
      <c r="L102" s="119"/>
    </row>
    <row r="103" spans="1:47" s="10" customFormat="1" ht="19.899999999999999" customHeight="1">
      <c r="B103" s="119"/>
      <c r="D103" s="120" t="s">
        <v>394</v>
      </c>
      <c r="E103" s="121"/>
      <c r="F103" s="121"/>
      <c r="G103" s="121"/>
      <c r="H103" s="121"/>
      <c r="I103" s="121"/>
      <c r="J103" s="122">
        <f>J175</f>
        <v>1125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193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42" t="str">
        <f>E7</f>
        <v>ZL2 - SO 01 - OBJEKT BEZ BYTU - Stavební úpravy a přístavba komunitního centra BÉTEL</v>
      </c>
      <c r="F113" s="244"/>
      <c r="G113" s="244"/>
      <c r="H113" s="24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170</v>
      </c>
      <c r="L114" s="20"/>
    </row>
    <row r="115" spans="1:65" s="2" customFormat="1" ht="16.5" customHeight="1">
      <c r="A115" s="29"/>
      <c r="B115" s="30"/>
      <c r="C115" s="29"/>
      <c r="D115" s="29"/>
      <c r="E115" s="242" t="s">
        <v>388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3" t="str">
        <f>E11</f>
        <v>Vícepráce - SDK - ostatní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 xml:space="preserve">Bezručova čp.503, Chrastava </v>
      </c>
      <c r="G119" s="29"/>
      <c r="H119" s="29"/>
      <c r="I119" s="26" t="s">
        <v>20</v>
      </c>
      <c r="J119" s="52" t="str">
        <f>IF(J14="","",J14)</f>
        <v>3.6.2020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JB v Chrastavě, Bezručova 503, 46331 Chrastav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194</v>
      </c>
      <c r="D124" s="126" t="s">
        <v>55</v>
      </c>
      <c r="E124" s="126" t="s">
        <v>51</v>
      </c>
      <c r="F124" s="126" t="s">
        <v>52</v>
      </c>
      <c r="G124" s="126" t="s">
        <v>195</v>
      </c>
      <c r="H124" s="126" t="s">
        <v>196</v>
      </c>
      <c r="I124" s="126" t="s">
        <v>197</v>
      </c>
      <c r="J124" s="126" t="s">
        <v>182</v>
      </c>
      <c r="K124" s="127" t="s">
        <v>198</v>
      </c>
      <c r="L124" s="128"/>
      <c r="M124" s="59" t="s">
        <v>1</v>
      </c>
      <c r="N124" s="60" t="s">
        <v>34</v>
      </c>
      <c r="O124" s="60" t="s">
        <v>199</v>
      </c>
      <c r="P124" s="60" t="s">
        <v>200</v>
      </c>
      <c r="Q124" s="60" t="s">
        <v>201</v>
      </c>
      <c r="R124" s="60" t="s">
        <v>202</v>
      </c>
      <c r="S124" s="60" t="s">
        <v>203</v>
      </c>
      <c r="T124" s="61" t="s">
        <v>204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205</v>
      </c>
      <c r="D125" s="29"/>
      <c r="E125" s="29"/>
      <c r="F125" s="29"/>
      <c r="G125" s="29"/>
      <c r="H125" s="29"/>
      <c r="I125" s="29"/>
      <c r="J125" s="129">
        <f>BK125</f>
        <v>265392.74</v>
      </c>
      <c r="K125" s="29"/>
      <c r="L125" s="30"/>
      <c r="M125" s="62"/>
      <c r="N125" s="53"/>
      <c r="O125" s="63"/>
      <c r="P125" s="130">
        <f>P126+P133</f>
        <v>307.40491300000002</v>
      </c>
      <c r="Q125" s="63"/>
      <c r="R125" s="130">
        <f>R126+R133</f>
        <v>5.4610041499999991</v>
      </c>
      <c r="S125" s="63"/>
      <c r="T125" s="131">
        <f>T126+T133</f>
        <v>0.36731249999999993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184</v>
      </c>
      <c r="BK125" s="132">
        <f>BK126+BK133</f>
        <v>265392.74</v>
      </c>
    </row>
    <row r="126" spans="1:65" s="12" customFormat="1" ht="25.9" customHeight="1">
      <c r="B126" s="133"/>
      <c r="D126" s="134" t="s">
        <v>69</v>
      </c>
      <c r="E126" s="135" t="s">
        <v>206</v>
      </c>
      <c r="F126" s="135" t="s">
        <v>207</v>
      </c>
      <c r="J126" s="136">
        <f>BK126</f>
        <v>605.18000000000006</v>
      </c>
      <c r="L126" s="133"/>
      <c r="M126" s="137"/>
      <c r="N126" s="138"/>
      <c r="O126" s="138"/>
      <c r="P126" s="139">
        <f>P127</f>
        <v>0</v>
      </c>
      <c r="Q126" s="138"/>
      <c r="R126" s="139">
        <f>R127</f>
        <v>0</v>
      </c>
      <c r="S126" s="138"/>
      <c r="T126" s="140">
        <f>T127</f>
        <v>0</v>
      </c>
      <c r="AR126" s="134" t="s">
        <v>77</v>
      </c>
      <c r="AT126" s="141" t="s">
        <v>69</v>
      </c>
      <c r="AU126" s="141" t="s">
        <v>70</v>
      </c>
      <c r="AY126" s="134" t="s">
        <v>208</v>
      </c>
      <c r="BK126" s="142">
        <f>BK127</f>
        <v>605.18000000000006</v>
      </c>
    </row>
    <row r="127" spans="1:65" s="12" customFormat="1" ht="22.9" customHeight="1">
      <c r="B127" s="133"/>
      <c r="D127" s="134" t="s">
        <v>69</v>
      </c>
      <c r="E127" s="143" t="s">
        <v>245</v>
      </c>
      <c r="F127" s="143" t="s">
        <v>246</v>
      </c>
      <c r="J127" s="144">
        <f>BK127</f>
        <v>605.18000000000006</v>
      </c>
      <c r="L127" s="133"/>
      <c r="M127" s="137"/>
      <c r="N127" s="138"/>
      <c r="O127" s="138"/>
      <c r="P127" s="139">
        <f>SUM(P128:P132)</f>
        <v>0</v>
      </c>
      <c r="Q127" s="138"/>
      <c r="R127" s="139">
        <f>SUM(R128:R132)</f>
        <v>0</v>
      </c>
      <c r="S127" s="138"/>
      <c r="T127" s="140">
        <f>SUM(T128:T132)</f>
        <v>0</v>
      </c>
      <c r="AR127" s="134" t="s">
        <v>77</v>
      </c>
      <c r="AT127" s="141" t="s">
        <v>69</v>
      </c>
      <c r="AU127" s="141" t="s">
        <v>77</v>
      </c>
      <c r="AY127" s="134" t="s">
        <v>208</v>
      </c>
      <c r="BK127" s="142">
        <f>SUM(BK128:BK132)</f>
        <v>605.18000000000006</v>
      </c>
    </row>
    <row r="128" spans="1:65" s="2" customFormat="1" ht="16.5" customHeight="1">
      <c r="A128" s="29"/>
      <c r="B128" s="145"/>
      <c r="C128" s="146" t="s">
        <v>77</v>
      </c>
      <c r="D128" s="146" t="s">
        <v>211</v>
      </c>
      <c r="E128" s="147" t="s">
        <v>248</v>
      </c>
      <c r="F128" s="148" t="s">
        <v>249</v>
      </c>
      <c r="G128" s="149" t="s">
        <v>250</v>
      </c>
      <c r="H128" s="150">
        <v>0.36699999999999999</v>
      </c>
      <c r="I128" s="151">
        <v>918</v>
      </c>
      <c r="J128" s="151">
        <f>ROUND(I128*H128,2)</f>
        <v>336.91</v>
      </c>
      <c r="K128" s="148" t="s">
        <v>215</v>
      </c>
      <c r="L128" s="30"/>
      <c r="M128" s="152" t="s">
        <v>1</v>
      </c>
      <c r="N128" s="153" t="s">
        <v>35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216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336.91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336.91</v>
      </c>
      <c r="BL128" s="17" t="s">
        <v>216</v>
      </c>
      <c r="BM128" s="156" t="s">
        <v>251</v>
      </c>
    </row>
    <row r="129" spans="1:65" s="2" customFormat="1" ht="16.5" customHeight="1">
      <c r="A129" s="29"/>
      <c r="B129" s="145"/>
      <c r="C129" s="146" t="s">
        <v>79</v>
      </c>
      <c r="D129" s="146" t="s">
        <v>211</v>
      </c>
      <c r="E129" s="147" t="s">
        <v>253</v>
      </c>
      <c r="F129" s="148" t="s">
        <v>254</v>
      </c>
      <c r="G129" s="149" t="s">
        <v>250</v>
      </c>
      <c r="H129" s="150">
        <v>0.36699999999999999</v>
      </c>
      <c r="I129" s="151">
        <v>219</v>
      </c>
      <c r="J129" s="151">
        <f>ROUND(I129*H129,2)</f>
        <v>80.37</v>
      </c>
      <c r="K129" s="148" t="s">
        <v>215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216</v>
      </c>
      <c r="AT129" s="156" t="s">
        <v>211</v>
      </c>
      <c r="AU129" s="156" t="s">
        <v>79</v>
      </c>
      <c r="AY129" s="17" t="s">
        <v>208</v>
      </c>
      <c r="BE129" s="157">
        <f>IF(N129="základní",J129,0)</f>
        <v>80.37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80.37</v>
      </c>
      <c r="BL129" s="17" t="s">
        <v>216</v>
      </c>
      <c r="BM129" s="156" t="s">
        <v>255</v>
      </c>
    </row>
    <row r="130" spans="1:65" s="2" customFormat="1" ht="16.5" customHeight="1">
      <c r="A130" s="29"/>
      <c r="B130" s="145"/>
      <c r="C130" s="146" t="s">
        <v>226</v>
      </c>
      <c r="D130" s="146" t="s">
        <v>211</v>
      </c>
      <c r="E130" s="147" t="s">
        <v>257</v>
      </c>
      <c r="F130" s="148" t="s">
        <v>258</v>
      </c>
      <c r="G130" s="149" t="s">
        <v>250</v>
      </c>
      <c r="H130" s="150">
        <v>5.1379999999999999</v>
      </c>
      <c r="I130" s="151">
        <v>8</v>
      </c>
      <c r="J130" s="151">
        <f>ROUND(I130*H130,2)</f>
        <v>41.1</v>
      </c>
      <c r="K130" s="148" t="s">
        <v>215</v>
      </c>
      <c r="L130" s="30"/>
      <c r="M130" s="152" t="s">
        <v>1</v>
      </c>
      <c r="N130" s="153" t="s">
        <v>35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216</v>
      </c>
      <c r="AT130" s="156" t="s">
        <v>211</v>
      </c>
      <c r="AU130" s="156" t="s">
        <v>79</v>
      </c>
      <c r="AY130" s="17" t="s">
        <v>208</v>
      </c>
      <c r="BE130" s="157">
        <f>IF(N130="základní",J130,0)</f>
        <v>41.1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77</v>
      </c>
      <c r="BK130" s="157">
        <f>ROUND(I130*H130,2)</f>
        <v>41.1</v>
      </c>
      <c r="BL130" s="17" t="s">
        <v>216</v>
      </c>
      <c r="BM130" s="156" t="s">
        <v>259</v>
      </c>
    </row>
    <row r="131" spans="1:65" s="13" customFormat="1">
      <c r="B131" s="158"/>
      <c r="D131" s="159" t="s">
        <v>218</v>
      </c>
      <c r="E131" s="160" t="s">
        <v>1</v>
      </c>
      <c r="F131" s="161" t="s">
        <v>395</v>
      </c>
      <c r="H131" s="162">
        <v>5.1379999999999999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77</v>
      </c>
      <c r="AY131" s="160" t="s">
        <v>208</v>
      </c>
    </row>
    <row r="132" spans="1:65" s="2" customFormat="1" ht="16.5" customHeight="1">
      <c r="A132" s="29"/>
      <c r="B132" s="145"/>
      <c r="C132" s="146" t="s">
        <v>216</v>
      </c>
      <c r="D132" s="146" t="s">
        <v>211</v>
      </c>
      <c r="E132" s="147" t="s">
        <v>396</v>
      </c>
      <c r="F132" s="148" t="s">
        <v>397</v>
      </c>
      <c r="G132" s="149" t="s">
        <v>250</v>
      </c>
      <c r="H132" s="150">
        <v>0.36699999999999999</v>
      </c>
      <c r="I132" s="151">
        <v>400</v>
      </c>
      <c r="J132" s="151">
        <f>ROUND(I132*H132,2)</f>
        <v>146.80000000000001</v>
      </c>
      <c r="K132" s="148" t="s">
        <v>215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216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146.80000000000001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146.80000000000001</v>
      </c>
      <c r="BL132" s="17" t="s">
        <v>216</v>
      </c>
      <c r="BM132" s="156" t="s">
        <v>398</v>
      </c>
    </row>
    <row r="133" spans="1:65" s="12" customFormat="1" ht="25.9" customHeight="1">
      <c r="B133" s="133"/>
      <c r="D133" s="134" t="s">
        <v>69</v>
      </c>
      <c r="E133" s="135" t="s">
        <v>271</v>
      </c>
      <c r="F133" s="135" t="s">
        <v>272</v>
      </c>
      <c r="J133" s="136">
        <f>BK133</f>
        <v>264787.56</v>
      </c>
      <c r="L133" s="133"/>
      <c r="M133" s="137"/>
      <c r="N133" s="138"/>
      <c r="O133" s="138"/>
      <c r="P133" s="139">
        <f>P134+P175</f>
        <v>307.40491300000002</v>
      </c>
      <c r="Q133" s="138"/>
      <c r="R133" s="139">
        <f>R134+R175</f>
        <v>5.4610041499999991</v>
      </c>
      <c r="S133" s="138"/>
      <c r="T133" s="140">
        <f>T134+T175</f>
        <v>0.36731249999999993</v>
      </c>
      <c r="AR133" s="134" t="s">
        <v>79</v>
      </c>
      <c r="AT133" s="141" t="s">
        <v>69</v>
      </c>
      <c r="AU133" s="141" t="s">
        <v>70</v>
      </c>
      <c r="AY133" s="134" t="s">
        <v>208</v>
      </c>
      <c r="BK133" s="142">
        <f>BK134+BK175</f>
        <v>264787.56</v>
      </c>
    </row>
    <row r="134" spans="1:65" s="12" customFormat="1" ht="22.9" customHeight="1">
      <c r="B134" s="133"/>
      <c r="D134" s="134" t="s">
        <v>69</v>
      </c>
      <c r="E134" s="143" t="s">
        <v>273</v>
      </c>
      <c r="F134" s="143" t="s">
        <v>274</v>
      </c>
      <c r="J134" s="144">
        <f>BK134</f>
        <v>263662.56</v>
      </c>
      <c r="L134" s="133"/>
      <c r="M134" s="137"/>
      <c r="N134" s="138"/>
      <c r="O134" s="138"/>
      <c r="P134" s="139">
        <f>SUM(P135:P174)</f>
        <v>307.40491300000002</v>
      </c>
      <c r="Q134" s="138"/>
      <c r="R134" s="139">
        <f>SUM(R135:R174)</f>
        <v>5.4610041499999991</v>
      </c>
      <c r="S134" s="138"/>
      <c r="T134" s="140">
        <f>SUM(T135:T174)</f>
        <v>0</v>
      </c>
      <c r="AR134" s="134" t="s">
        <v>79</v>
      </c>
      <c r="AT134" s="141" t="s">
        <v>69</v>
      </c>
      <c r="AU134" s="141" t="s">
        <v>77</v>
      </c>
      <c r="AY134" s="134" t="s">
        <v>208</v>
      </c>
      <c r="BK134" s="142">
        <f>SUM(BK135:BK174)</f>
        <v>263662.56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399</v>
      </c>
      <c r="F135" s="148" t="s">
        <v>400</v>
      </c>
      <c r="G135" s="149" t="s">
        <v>214</v>
      </c>
      <c r="H135" s="150">
        <v>19.29</v>
      </c>
      <c r="I135" s="151">
        <v>743</v>
      </c>
      <c r="J135" s="151">
        <f>ROUND(I135*H135,2)</f>
        <v>14332.47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2.503E-2</v>
      </c>
      <c r="R135" s="154">
        <f>Q135*H135</f>
        <v>0.4828287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278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14332.47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14332.47</v>
      </c>
      <c r="BL135" s="17" t="s">
        <v>278</v>
      </c>
      <c r="BM135" s="156" t="s">
        <v>401</v>
      </c>
    </row>
    <row r="136" spans="1:65" s="13" customFormat="1">
      <c r="B136" s="158"/>
      <c r="D136" s="159" t="s">
        <v>218</v>
      </c>
      <c r="E136" s="160" t="s">
        <v>1</v>
      </c>
      <c r="F136" s="161" t="s">
        <v>402</v>
      </c>
      <c r="H136" s="162">
        <v>11.55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3" customFormat="1">
      <c r="B137" s="158"/>
      <c r="D137" s="159" t="s">
        <v>218</v>
      </c>
      <c r="E137" s="160" t="s">
        <v>1</v>
      </c>
      <c r="F137" s="161" t="s">
        <v>403</v>
      </c>
      <c r="H137" s="162">
        <v>7.74</v>
      </c>
      <c r="L137" s="158"/>
      <c r="M137" s="163"/>
      <c r="N137" s="164"/>
      <c r="O137" s="164"/>
      <c r="P137" s="164"/>
      <c r="Q137" s="164"/>
      <c r="R137" s="164"/>
      <c r="S137" s="164"/>
      <c r="T137" s="165"/>
      <c r="AT137" s="160" t="s">
        <v>218</v>
      </c>
      <c r="AU137" s="160" t="s">
        <v>79</v>
      </c>
      <c r="AV137" s="13" t="s">
        <v>79</v>
      </c>
      <c r="AW137" s="13" t="s">
        <v>27</v>
      </c>
      <c r="AX137" s="13" t="s">
        <v>70</v>
      </c>
      <c r="AY137" s="160" t="s">
        <v>208</v>
      </c>
    </row>
    <row r="138" spans="1:65" s="14" customFormat="1">
      <c r="B138" s="166"/>
      <c r="D138" s="159" t="s">
        <v>218</v>
      </c>
      <c r="E138" s="167" t="s">
        <v>1</v>
      </c>
      <c r="F138" s="168" t="s">
        <v>283</v>
      </c>
      <c r="H138" s="169">
        <v>19.29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218</v>
      </c>
      <c r="AU138" s="167" t="s">
        <v>79</v>
      </c>
      <c r="AV138" s="14" t="s">
        <v>216</v>
      </c>
      <c r="AW138" s="14" t="s">
        <v>27</v>
      </c>
      <c r="AX138" s="14" t="s">
        <v>77</v>
      </c>
      <c r="AY138" s="167" t="s">
        <v>208</v>
      </c>
    </row>
    <row r="139" spans="1:65" s="2" customFormat="1" ht="16.5" customHeight="1">
      <c r="A139" s="29"/>
      <c r="B139" s="145"/>
      <c r="C139" s="146" t="s">
        <v>241</v>
      </c>
      <c r="D139" s="146" t="s">
        <v>211</v>
      </c>
      <c r="E139" s="147" t="s">
        <v>404</v>
      </c>
      <c r="F139" s="148" t="s">
        <v>405</v>
      </c>
      <c r="G139" s="149" t="s">
        <v>214</v>
      </c>
      <c r="H139" s="150">
        <v>2.3109999999999999</v>
      </c>
      <c r="I139" s="151">
        <v>847</v>
      </c>
      <c r="J139" s="151">
        <f>ROUND(I139*H139,2)</f>
        <v>1957.42</v>
      </c>
      <c r="K139" s="148" t="s">
        <v>215</v>
      </c>
      <c r="L139" s="30"/>
      <c r="M139" s="152" t="s">
        <v>1</v>
      </c>
      <c r="N139" s="153" t="s">
        <v>35</v>
      </c>
      <c r="O139" s="154">
        <v>0.999</v>
      </c>
      <c r="P139" s="154">
        <f>O139*H139</f>
        <v>2.3086889999999998</v>
      </c>
      <c r="Q139" s="154">
        <v>2.5659999999999999E-2</v>
      </c>
      <c r="R139" s="154">
        <f>Q139*H139</f>
        <v>5.9300259999999994E-2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1957.42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1957.42</v>
      </c>
      <c r="BL139" s="17" t="s">
        <v>278</v>
      </c>
      <c r="BM139" s="156" t="s">
        <v>406</v>
      </c>
    </row>
    <row r="140" spans="1:65" s="13" customFormat="1">
      <c r="B140" s="158"/>
      <c r="D140" s="159" t="s">
        <v>218</v>
      </c>
      <c r="E140" s="160" t="s">
        <v>1</v>
      </c>
      <c r="F140" s="161" t="s">
        <v>407</v>
      </c>
      <c r="H140" s="162">
        <v>2.3109999999999999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77</v>
      </c>
      <c r="AY140" s="160" t="s">
        <v>208</v>
      </c>
    </row>
    <row r="141" spans="1:65" s="2" customFormat="1" ht="16.5" customHeight="1">
      <c r="A141" s="29"/>
      <c r="B141" s="145"/>
      <c r="C141" s="146" t="s">
        <v>247</v>
      </c>
      <c r="D141" s="146" t="s">
        <v>211</v>
      </c>
      <c r="E141" s="147" t="s">
        <v>408</v>
      </c>
      <c r="F141" s="148" t="s">
        <v>409</v>
      </c>
      <c r="G141" s="149" t="s">
        <v>214</v>
      </c>
      <c r="H141" s="150">
        <v>21.600999999999999</v>
      </c>
      <c r="I141" s="151">
        <v>42</v>
      </c>
      <c r="J141" s="151">
        <f>ROUND(I141*H141,2)</f>
        <v>907.24</v>
      </c>
      <c r="K141" s="148" t="s">
        <v>215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2.0000000000000001E-4</v>
      </c>
      <c r="R141" s="154">
        <f>Q141*H141</f>
        <v>4.3201999999999997E-3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278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907.24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907.24</v>
      </c>
      <c r="BL141" s="17" t="s">
        <v>278</v>
      </c>
      <c r="BM141" s="156" t="s">
        <v>410</v>
      </c>
    </row>
    <row r="142" spans="1:65" s="13" customFormat="1">
      <c r="B142" s="158"/>
      <c r="D142" s="159" t="s">
        <v>218</v>
      </c>
      <c r="E142" s="160" t="s">
        <v>1</v>
      </c>
      <c r="F142" s="161" t="s">
        <v>411</v>
      </c>
      <c r="H142" s="162">
        <v>21.600999999999999</v>
      </c>
      <c r="L142" s="158"/>
      <c r="M142" s="163"/>
      <c r="N142" s="164"/>
      <c r="O142" s="164"/>
      <c r="P142" s="164"/>
      <c r="Q142" s="164"/>
      <c r="R142" s="164"/>
      <c r="S142" s="164"/>
      <c r="T142" s="165"/>
      <c r="AT142" s="160" t="s">
        <v>218</v>
      </c>
      <c r="AU142" s="160" t="s">
        <v>79</v>
      </c>
      <c r="AV142" s="13" t="s">
        <v>79</v>
      </c>
      <c r="AW142" s="13" t="s">
        <v>27</v>
      </c>
      <c r="AX142" s="13" t="s">
        <v>77</v>
      </c>
      <c r="AY142" s="160" t="s">
        <v>208</v>
      </c>
    </row>
    <row r="143" spans="1:65" s="2" customFormat="1" ht="16.5" customHeight="1">
      <c r="A143" s="29"/>
      <c r="B143" s="145"/>
      <c r="C143" s="146" t="s">
        <v>252</v>
      </c>
      <c r="D143" s="146" t="s">
        <v>211</v>
      </c>
      <c r="E143" s="147" t="s">
        <v>412</v>
      </c>
      <c r="F143" s="148" t="s">
        <v>413</v>
      </c>
      <c r="G143" s="149" t="s">
        <v>214</v>
      </c>
      <c r="H143" s="150">
        <v>2.3109999999999999</v>
      </c>
      <c r="I143" s="151">
        <v>60.9</v>
      </c>
      <c r="J143" s="151">
        <f>ROUND(I143*H143,2)</f>
        <v>140.74</v>
      </c>
      <c r="K143" s="148" t="s">
        <v>215</v>
      </c>
      <c r="L143" s="30"/>
      <c r="M143" s="152" t="s">
        <v>1</v>
      </c>
      <c r="N143" s="153" t="s">
        <v>35</v>
      </c>
      <c r="O143" s="154">
        <v>0.15</v>
      </c>
      <c r="P143" s="154">
        <f>O143*H143</f>
        <v>0.34664999999999996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278</v>
      </c>
      <c r="AT143" s="156" t="s">
        <v>211</v>
      </c>
      <c r="AU143" s="156" t="s">
        <v>79</v>
      </c>
      <c r="AY143" s="17" t="s">
        <v>208</v>
      </c>
      <c r="BE143" s="157">
        <f>IF(N143="základní",J143,0)</f>
        <v>140.74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77</v>
      </c>
      <c r="BK143" s="157">
        <f>ROUND(I143*H143,2)</f>
        <v>140.74</v>
      </c>
      <c r="BL143" s="17" t="s">
        <v>278</v>
      </c>
      <c r="BM143" s="156" t="s">
        <v>414</v>
      </c>
    </row>
    <row r="144" spans="1:65" s="13" customFormat="1">
      <c r="B144" s="158"/>
      <c r="D144" s="159" t="s">
        <v>218</v>
      </c>
      <c r="E144" s="160" t="s">
        <v>1</v>
      </c>
      <c r="F144" s="161" t="s">
        <v>407</v>
      </c>
      <c r="H144" s="162">
        <v>2.3109999999999999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77</v>
      </c>
      <c r="AY144" s="160" t="s">
        <v>208</v>
      </c>
    </row>
    <row r="145" spans="1:65" s="2" customFormat="1" ht="16.5" customHeight="1">
      <c r="A145" s="29"/>
      <c r="B145" s="145"/>
      <c r="C145" s="146" t="s">
        <v>256</v>
      </c>
      <c r="D145" s="146" t="s">
        <v>211</v>
      </c>
      <c r="E145" s="147" t="s">
        <v>415</v>
      </c>
      <c r="F145" s="148" t="s">
        <v>416</v>
      </c>
      <c r="G145" s="149" t="s">
        <v>214</v>
      </c>
      <c r="H145" s="150">
        <v>11.25</v>
      </c>
      <c r="I145" s="151">
        <v>569</v>
      </c>
      <c r="J145" s="151">
        <f>ROUND(I145*H145,2)</f>
        <v>6401.25</v>
      </c>
      <c r="K145" s="148" t="s">
        <v>215</v>
      </c>
      <c r="L145" s="30"/>
      <c r="M145" s="152" t="s">
        <v>1</v>
      </c>
      <c r="N145" s="153" t="s">
        <v>35</v>
      </c>
      <c r="O145" s="154">
        <v>0.80900000000000005</v>
      </c>
      <c r="P145" s="154">
        <f>O145*H145</f>
        <v>9.1012500000000003</v>
      </c>
      <c r="Q145" s="154">
        <v>1.6449999999999999E-2</v>
      </c>
      <c r="R145" s="154">
        <f>Q145*H145</f>
        <v>0.18506249999999999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278</v>
      </c>
      <c r="AT145" s="156" t="s">
        <v>211</v>
      </c>
      <c r="AU145" s="156" t="s">
        <v>79</v>
      </c>
      <c r="AY145" s="17" t="s">
        <v>208</v>
      </c>
      <c r="BE145" s="157">
        <f>IF(N145="základní",J145,0)</f>
        <v>6401.25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6401.25</v>
      </c>
      <c r="BL145" s="17" t="s">
        <v>278</v>
      </c>
      <c r="BM145" s="156" t="s">
        <v>417</v>
      </c>
    </row>
    <row r="146" spans="1:65" s="13" customFormat="1">
      <c r="B146" s="158"/>
      <c r="D146" s="159" t="s">
        <v>218</v>
      </c>
      <c r="E146" s="160" t="s">
        <v>1</v>
      </c>
      <c r="F146" s="161" t="s">
        <v>418</v>
      </c>
      <c r="H146" s="162">
        <v>11.25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77</v>
      </c>
      <c r="AY146" s="160" t="s">
        <v>208</v>
      </c>
    </row>
    <row r="147" spans="1:65" s="2" customFormat="1" ht="16.5" customHeight="1">
      <c r="A147" s="29"/>
      <c r="B147" s="145"/>
      <c r="C147" s="146" t="s">
        <v>261</v>
      </c>
      <c r="D147" s="146" t="s">
        <v>211</v>
      </c>
      <c r="E147" s="147" t="s">
        <v>419</v>
      </c>
      <c r="F147" s="148" t="s">
        <v>420</v>
      </c>
      <c r="G147" s="149" t="s">
        <v>287</v>
      </c>
      <c r="H147" s="150">
        <v>7.2</v>
      </c>
      <c r="I147" s="151">
        <v>150</v>
      </c>
      <c r="J147" s="151">
        <f>ROUND(I147*H147,2)</f>
        <v>1080</v>
      </c>
      <c r="K147" s="148" t="s">
        <v>215</v>
      </c>
      <c r="L147" s="30"/>
      <c r="M147" s="152" t="s">
        <v>1</v>
      </c>
      <c r="N147" s="153" t="s">
        <v>35</v>
      </c>
      <c r="O147" s="154">
        <v>0</v>
      </c>
      <c r="P147" s="154">
        <f>O147*H147</f>
        <v>0</v>
      </c>
      <c r="Q147" s="154">
        <v>9.1E-4</v>
      </c>
      <c r="R147" s="154">
        <f>Q147*H147</f>
        <v>6.5520000000000005E-3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278</v>
      </c>
      <c r="AT147" s="156" t="s">
        <v>211</v>
      </c>
      <c r="AU147" s="156" t="s">
        <v>79</v>
      </c>
      <c r="AY147" s="17" t="s">
        <v>208</v>
      </c>
      <c r="BE147" s="157">
        <f>IF(N147="základní",J147,0)</f>
        <v>1080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1080</v>
      </c>
      <c r="BL147" s="17" t="s">
        <v>278</v>
      </c>
      <c r="BM147" s="156" t="s">
        <v>421</v>
      </c>
    </row>
    <row r="148" spans="1:65" s="13" customFormat="1">
      <c r="B148" s="158"/>
      <c r="D148" s="159" t="s">
        <v>218</v>
      </c>
      <c r="E148" s="160" t="s">
        <v>1</v>
      </c>
      <c r="F148" s="161" t="s">
        <v>422</v>
      </c>
      <c r="H148" s="162">
        <v>7.2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208</v>
      </c>
    </row>
    <row r="149" spans="1:65" s="2" customFormat="1" ht="16.5" customHeight="1">
      <c r="A149" s="29"/>
      <c r="B149" s="145"/>
      <c r="C149" s="146" t="s">
        <v>267</v>
      </c>
      <c r="D149" s="146" t="s">
        <v>211</v>
      </c>
      <c r="E149" s="147" t="s">
        <v>423</v>
      </c>
      <c r="F149" s="148" t="s">
        <v>424</v>
      </c>
      <c r="G149" s="149" t="s">
        <v>214</v>
      </c>
      <c r="H149" s="150">
        <v>23.49</v>
      </c>
      <c r="I149" s="151">
        <v>20</v>
      </c>
      <c r="J149" s="151">
        <f>ROUND(I149*H149,2)</f>
        <v>469.8</v>
      </c>
      <c r="K149" s="148" t="s">
        <v>215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1E-4</v>
      </c>
      <c r="R149" s="154">
        <f>Q149*H149</f>
        <v>2.349E-3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278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469.8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469.8</v>
      </c>
      <c r="BL149" s="17" t="s">
        <v>278</v>
      </c>
      <c r="BM149" s="156" t="s">
        <v>425</v>
      </c>
    </row>
    <row r="150" spans="1:65" s="13" customFormat="1">
      <c r="B150" s="158"/>
      <c r="D150" s="159" t="s">
        <v>218</v>
      </c>
      <c r="E150" s="160" t="s">
        <v>1</v>
      </c>
      <c r="F150" s="161" t="s">
        <v>426</v>
      </c>
      <c r="H150" s="162">
        <v>23.49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77</v>
      </c>
      <c r="AY150" s="160" t="s">
        <v>208</v>
      </c>
    </row>
    <row r="151" spans="1:65" s="2" customFormat="1" ht="16.5" customHeight="1">
      <c r="A151" s="29"/>
      <c r="B151" s="145"/>
      <c r="C151" s="146" t="s">
        <v>275</v>
      </c>
      <c r="D151" s="146" t="s">
        <v>211</v>
      </c>
      <c r="E151" s="147" t="s">
        <v>427</v>
      </c>
      <c r="F151" s="148" t="s">
        <v>428</v>
      </c>
      <c r="G151" s="149" t="s">
        <v>214</v>
      </c>
      <c r="H151" s="150">
        <v>12.24</v>
      </c>
      <c r="I151" s="151">
        <v>40</v>
      </c>
      <c r="J151" s="151">
        <f>ROUND(I151*H151,2)</f>
        <v>489.6</v>
      </c>
      <c r="K151" s="148" t="s">
        <v>215</v>
      </c>
      <c r="L151" s="30"/>
      <c r="M151" s="152" t="s">
        <v>1</v>
      </c>
      <c r="N151" s="153" t="s">
        <v>35</v>
      </c>
      <c r="O151" s="154">
        <v>0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278</v>
      </c>
      <c r="AT151" s="156" t="s">
        <v>211</v>
      </c>
      <c r="AU151" s="156" t="s">
        <v>79</v>
      </c>
      <c r="AY151" s="17" t="s">
        <v>208</v>
      </c>
      <c r="BE151" s="157">
        <f>IF(N151="základní",J151,0)</f>
        <v>489.6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489.6</v>
      </c>
      <c r="BL151" s="17" t="s">
        <v>278</v>
      </c>
      <c r="BM151" s="156" t="s">
        <v>429</v>
      </c>
    </row>
    <row r="152" spans="1:65" s="13" customFormat="1">
      <c r="B152" s="158"/>
      <c r="D152" s="159" t="s">
        <v>218</v>
      </c>
      <c r="E152" s="160" t="s">
        <v>1</v>
      </c>
      <c r="F152" s="161" t="s">
        <v>430</v>
      </c>
      <c r="H152" s="162">
        <v>12.24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77</v>
      </c>
      <c r="AY152" s="160" t="s">
        <v>208</v>
      </c>
    </row>
    <row r="153" spans="1:65" s="2" customFormat="1" ht="16.5" customHeight="1">
      <c r="A153" s="29"/>
      <c r="B153" s="145"/>
      <c r="C153" s="146" t="s">
        <v>284</v>
      </c>
      <c r="D153" s="146" t="s">
        <v>211</v>
      </c>
      <c r="E153" s="147" t="s">
        <v>431</v>
      </c>
      <c r="F153" s="148" t="s">
        <v>432</v>
      </c>
      <c r="G153" s="149" t="s">
        <v>214</v>
      </c>
      <c r="H153" s="150">
        <v>12.24</v>
      </c>
      <c r="I153" s="151">
        <v>836</v>
      </c>
      <c r="J153" s="151">
        <f>ROUND(I153*H153,2)</f>
        <v>10232.64</v>
      </c>
      <c r="K153" s="148" t="s">
        <v>215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3.159E-2</v>
      </c>
      <c r="R153" s="154">
        <f>Q153*H153</f>
        <v>0.38666159999999999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278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10232.64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10232.64</v>
      </c>
      <c r="BL153" s="17" t="s">
        <v>278</v>
      </c>
      <c r="BM153" s="156" t="s">
        <v>433</v>
      </c>
    </row>
    <row r="154" spans="1:65" s="13" customFormat="1">
      <c r="B154" s="158"/>
      <c r="D154" s="159" t="s">
        <v>218</v>
      </c>
      <c r="E154" s="160" t="s">
        <v>1</v>
      </c>
      <c r="F154" s="161" t="s">
        <v>430</v>
      </c>
      <c r="H154" s="162">
        <v>12.24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77</v>
      </c>
      <c r="AY154" s="160" t="s">
        <v>208</v>
      </c>
    </row>
    <row r="155" spans="1:65" s="2" customFormat="1" ht="16.5" customHeight="1">
      <c r="A155" s="29"/>
      <c r="B155" s="145"/>
      <c r="C155" s="146" t="s">
        <v>290</v>
      </c>
      <c r="D155" s="146" t="s">
        <v>211</v>
      </c>
      <c r="E155" s="147" t="s">
        <v>341</v>
      </c>
      <c r="F155" s="148" t="s">
        <v>434</v>
      </c>
      <c r="G155" s="149" t="s">
        <v>214</v>
      </c>
      <c r="H155" s="150">
        <v>42.343000000000004</v>
      </c>
      <c r="I155" s="151">
        <v>623</v>
      </c>
      <c r="J155" s="151">
        <f>ROUND(I155*H155,2)</f>
        <v>26379.69</v>
      </c>
      <c r="K155" s="148" t="s">
        <v>215</v>
      </c>
      <c r="L155" s="30"/>
      <c r="M155" s="152" t="s">
        <v>1</v>
      </c>
      <c r="N155" s="153" t="s">
        <v>35</v>
      </c>
      <c r="O155" s="154">
        <v>0.96799999999999997</v>
      </c>
      <c r="P155" s="154">
        <f>O155*H155</f>
        <v>40.988024000000003</v>
      </c>
      <c r="Q155" s="154">
        <v>1.223E-2</v>
      </c>
      <c r="R155" s="154">
        <f>Q155*H155</f>
        <v>0.51785489000000007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278</v>
      </c>
      <c r="AT155" s="156" t="s">
        <v>211</v>
      </c>
      <c r="AU155" s="156" t="s">
        <v>79</v>
      </c>
      <c r="AY155" s="17" t="s">
        <v>208</v>
      </c>
      <c r="BE155" s="157">
        <f>IF(N155="základní",J155,0)</f>
        <v>26379.69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77</v>
      </c>
      <c r="BK155" s="157">
        <f>ROUND(I155*H155,2)</f>
        <v>26379.69</v>
      </c>
      <c r="BL155" s="17" t="s">
        <v>278</v>
      </c>
      <c r="BM155" s="156" t="s">
        <v>435</v>
      </c>
    </row>
    <row r="156" spans="1:65" s="13" customFormat="1" ht="22.5">
      <c r="B156" s="158"/>
      <c r="D156" s="159" t="s">
        <v>218</v>
      </c>
      <c r="E156" s="160" t="s">
        <v>1</v>
      </c>
      <c r="F156" s="161" t="s">
        <v>436</v>
      </c>
      <c r="H156" s="162">
        <v>42.343000000000004</v>
      </c>
      <c r="L156" s="158"/>
      <c r="M156" s="163"/>
      <c r="N156" s="164"/>
      <c r="O156" s="164"/>
      <c r="P156" s="164"/>
      <c r="Q156" s="164"/>
      <c r="R156" s="164"/>
      <c r="S156" s="164"/>
      <c r="T156" s="165"/>
      <c r="AT156" s="160" t="s">
        <v>218</v>
      </c>
      <c r="AU156" s="160" t="s">
        <v>79</v>
      </c>
      <c r="AV156" s="13" t="s">
        <v>79</v>
      </c>
      <c r="AW156" s="13" t="s">
        <v>27</v>
      </c>
      <c r="AX156" s="13" t="s">
        <v>77</v>
      </c>
      <c r="AY156" s="160" t="s">
        <v>208</v>
      </c>
    </row>
    <row r="157" spans="1:65" s="2" customFormat="1" ht="16.5" customHeight="1">
      <c r="A157" s="29"/>
      <c r="B157" s="145"/>
      <c r="C157" s="146" t="s">
        <v>8</v>
      </c>
      <c r="D157" s="146" t="s">
        <v>211</v>
      </c>
      <c r="E157" s="147" t="s">
        <v>285</v>
      </c>
      <c r="F157" s="148" t="s">
        <v>286</v>
      </c>
      <c r="G157" s="149" t="s">
        <v>287</v>
      </c>
      <c r="H157" s="150">
        <v>60.49</v>
      </c>
      <c r="I157" s="151">
        <v>207</v>
      </c>
      <c r="J157" s="151">
        <f>ROUND(I157*H157,2)</f>
        <v>12521.43</v>
      </c>
      <c r="K157" s="148" t="s">
        <v>215</v>
      </c>
      <c r="L157" s="30"/>
      <c r="M157" s="152" t="s">
        <v>1</v>
      </c>
      <c r="N157" s="153" t="s">
        <v>35</v>
      </c>
      <c r="O157" s="154">
        <v>0.28000000000000003</v>
      </c>
      <c r="P157" s="154">
        <f>O157*H157</f>
        <v>16.937200000000001</v>
      </c>
      <c r="Q157" s="154">
        <v>4.3800000000000002E-3</v>
      </c>
      <c r="R157" s="154">
        <f>Q157*H157</f>
        <v>0.26494620000000002</v>
      </c>
      <c r="S157" s="154">
        <v>0</v>
      </c>
      <c r="T157" s="15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278</v>
      </c>
      <c r="AT157" s="156" t="s">
        <v>211</v>
      </c>
      <c r="AU157" s="156" t="s">
        <v>79</v>
      </c>
      <c r="AY157" s="17" t="s">
        <v>208</v>
      </c>
      <c r="BE157" s="157">
        <f>IF(N157="základní",J157,0)</f>
        <v>12521.43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77</v>
      </c>
      <c r="BK157" s="157">
        <f>ROUND(I157*H157,2)</f>
        <v>12521.43</v>
      </c>
      <c r="BL157" s="17" t="s">
        <v>278</v>
      </c>
      <c r="BM157" s="156" t="s">
        <v>437</v>
      </c>
    </row>
    <row r="158" spans="1:65" s="13" customFormat="1">
      <c r="B158" s="158"/>
      <c r="D158" s="159" t="s">
        <v>218</v>
      </c>
      <c r="E158" s="160" t="s">
        <v>1</v>
      </c>
      <c r="F158" s="161" t="s">
        <v>438</v>
      </c>
      <c r="H158" s="162">
        <v>60.49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27</v>
      </c>
      <c r="AX158" s="13" t="s">
        <v>77</v>
      </c>
      <c r="AY158" s="160" t="s">
        <v>208</v>
      </c>
    </row>
    <row r="159" spans="1:65" s="2" customFormat="1" ht="16.5" customHeight="1">
      <c r="A159" s="29"/>
      <c r="B159" s="145"/>
      <c r="C159" s="146" t="s">
        <v>278</v>
      </c>
      <c r="D159" s="146" t="s">
        <v>211</v>
      </c>
      <c r="E159" s="147" t="s">
        <v>374</v>
      </c>
      <c r="F159" s="148" t="s">
        <v>375</v>
      </c>
      <c r="G159" s="149" t="s">
        <v>214</v>
      </c>
      <c r="H159" s="150">
        <v>42.343000000000004</v>
      </c>
      <c r="I159" s="151">
        <v>48.7</v>
      </c>
      <c r="J159" s="151">
        <f>ROUND(I159*H159,2)</f>
        <v>2062.1</v>
      </c>
      <c r="K159" s="148" t="s">
        <v>215</v>
      </c>
      <c r="L159" s="30"/>
      <c r="M159" s="152" t="s">
        <v>1</v>
      </c>
      <c r="N159" s="153" t="s">
        <v>35</v>
      </c>
      <c r="O159" s="154">
        <v>0.12</v>
      </c>
      <c r="P159" s="154">
        <f>O159*H159</f>
        <v>5.0811600000000006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2062.1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2062.1</v>
      </c>
      <c r="BL159" s="17" t="s">
        <v>278</v>
      </c>
      <c r="BM159" s="156" t="s">
        <v>439</v>
      </c>
    </row>
    <row r="160" spans="1:65" s="13" customFormat="1" ht="22.5">
      <c r="B160" s="158"/>
      <c r="D160" s="159" t="s">
        <v>218</v>
      </c>
      <c r="E160" s="160" t="s">
        <v>1</v>
      </c>
      <c r="F160" s="161" t="s">
        <v>436</v>
      </c>
      <c r="H160" s="162">
        <v>42.343000000000004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218</v>
      </c>
      <c r="AU160" s="160" t="s">
        <v>79</v>
      </c>
      <c r="AV160" s="13" t="s">
        <v>79</v>
      </c>
      <c r="AW160" s="13" t="s">
        <v>27</v>
      </c>
      <c r="AX160" s="13" t="s">
        <v>77</v>
      </c>
      <c r="AY160" s="160" t="s">
        <v>208</v>
      </c>
    </row>
    <row r="161" spans="1:65" s="2" customFormat="1" ht="21.75" customHeight="1">
      <c r="A161" s="29"/>
      <c r="B161" s="145"/>
      <c r="C161" s="146" t="s">
        <v>302</v>
      </c>
      <c r="D161" s="146" t="s">
        <v>211</v>
      </c>
      <c r="E161" s="147" t="s">
        <v>440</v>
      </c>
      <c r="F161" s="148" t="s">
        <v>441</v>
      </c>
      <c r="G161" s="149" t="s">
        <v>214</v>
      </c>
      <c r="H161" s="150">
        <v>141.57</v>
      </c>
      <c r="I161" s="151">
        <v>1190</v>
      </c>
      <c r="J161" s="151">
        <f>ROUND(I161*H161,2)</f>
        <v>168468.3</v>
      </c>
      <c r="K161" s="148" t="s">
        <v>331</v>
      </c>
      <c r="L161" s="30"/>
      <c r="M161" s="152" t="s">
        <v>1</v>
      </c>
      <c r="N161" s="153" t="s">
        <v>35</v>
      </c>
      <c r="O161" s="154">
        <v>1.542</v>
      </c>
      <c r="P161" s="154">
        <f>O161*H161</f>
        <v>218.30094</v>
      </c>
      <c r="Q161" s="154">
        <v>2.3439999999999999E-2</v>
      </c>
      <c r="R161" s="154">
        <f>Q161*H161</f>
        <v>3.3184007999999996</v>
      </c>
      <c r="S161" s="154">
        <v>0</v>
      </c>
      <c r="T161" s="155">
        <f>S161*H161</f>
        <v>0</v>
      </c>
      <c r="U161" s="29"/>
      <c r="V161" s="2" t="s">
        <v>2177</v>
      </c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216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168468.3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168468.3</v>
      </c>
      <c r="BL161" s="17" t="s">
        <v>216</v>
      </c>
      <c r="BM161" s="156" t="s">
        <v>392</v>
      </c>
    </row>
    <row r="162" spans="1:65" s="2" customFormat="1" ht="16.5" customHeight="1">
      <c r="A162" s="29"/>
      <c r="B162" s="145"/>
      <c r="C162" s="146" t="s">
        <v>311</v>
      </c>
      <c r="D162" s="146" t="s">
        <v>211</v>
      </c>
      <c r="E162" s="147" t="s">
        <v>442</v>
      </c>
      <c r="F162" s="148" t="s">
        <v>443</v>
      </c>
      <c r="G162" s="149" t="s">
        <v>287</v>
      </c>
      <c r="H162" s="150">
        <v>4.5</v>
      </c>
      <c r="I162" s="151">
        <v>707</v>
      </c>
      <c r="J162" s="151">
        <f>ROUND(I162*H162,2)</f>
        <v>3181.5</v>
      </c>
      <c r="K162" s="148" t="s">
        <v>215</v>
      </c>
      <c r="L162" s="30"/>
      <c r="M162" s="152" t="s">
        <v>1</v>
      </c>
      <c r="N162" s="153" t="s">
        <v>35</v>
      </c>
      <c r="O162" s="154">
        <v>1.204</v>
      </c>
      <c r="P162" s="154">
        <f>O162*H162</f>
        <v>5.4180000000000001</v>
      </c>
      <c r="Q162" s="154">
        <v>1.315E-2</v>
      </c>
      <c r="R162" s="154">
        <f>Q162*H162</f>
        <v>5.9174999999999998E-2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278</v>
      </c>
      <c r="AT162" s="156" t="s">
        <v>211</v>
      </c>
      <c r="AU162" s="156" t="s">
        <v>79</v>
      </c>
      <c r="AY162" s="17" t="s">
        <v>208</v>
      </c>
      <c r="BE162" s="157">
        <f>IF(N162="základní",J162,0)</f>
        <v>3181.5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77</v>
      </c>
      <c r="BK162" s="157">
        <f>ROUND(I162*H162,2)</f>
        <v>3181.5</v>
      </c>
      <c r="BL162" s="17" t="s">
        <v>278</v>
      </c>
      <c r="BM162" s="156" t="s">
        <v>444</v>
      </c>
    </row>
    <row r="163" spans="1:65" s="13" customFormat="1">
      <c r="B163" s="158"/>
      <c r="D163" s="159" t="s">
        <v>218</v>
      </c>
      <c r="E163" s="160" t="s">
        <v>1</v>
      </c>
      <c r="F163" s="161" t="s">
        <v>445</v>
      </c>
      <c r="H163" s="162">
        <v>4.5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77</v>
      </c>
      <c r="AY163" s="160" t="s">
        <v>208</v>
      </c>
    </row>
    <row r="164" spans="1:65" s="2" customFormat="1" ht="16.5" customHeight="1">
      <c r="A164" s="29"/>
      <c r="B164" s="145"/>
      <c r="C164" s="146" t="s">
        <v>387</v>
      </c>
      <c r="D164" s="146" t="s">
        <v>211</v>
      </c>
      <c r="E164" s="147" t="s">
        <v>446</v>
      </c>
      <c r="F164" s="148" t="s">
        <v>447</v>
      </c>
      <c r="G164" s="149" t="s">
        <v>287</v>
      </c>
      <c r="H164" s="150">
        <v>4.5</v>
      </c>
      <c r="I164" s="151">
        <v>929</v>
      </c>
      <c r="J164" s="151">
        <f>ROUND(I164*H164,2)</f>
        <v>4180.5</v>
      </c>
      <c r="K164" s="148" t="s">
        <v>215</v>
      </c>
      <c r="L164" s="30"/>
      <c r="M164" s="152" t="s">
        <v>1</v>
      </c>
      <c r="N164" s="153" t="s">
        <v>35</v>
      </c>
      <c r="O164" s="154">
        <v>1.494</v>
      </c>
      <c r="P164" s="154">
        <f>O164*H164</f>
        <v>6.7229999999999999</v>
      </c>
      <c r="Q164" s="154">
        <v>2.4490000000000001E-2</v>
      </c>
      <c r="R164" s="154">
        <f>Q164*H164</f>
        <v>0.11020500000000001</v>
      </c>
      <c r="S164" s="154">
        <v>0</v>
      </c>
      <c r="T164" s="15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278</v>
      </c>
      <c r="AT164" s="156" t="s">
        <v>211</v>
      </c>
      <c r="AU164" s="156" t="s">
        <v>79</v>
      </c>
      <c r="AY164" s="17" t="s">
        <v>208</v>
      </c>
      <c r="BE164" s="157">
        <f>IF(N164="základní",J164,0)</f>
        <v>4180.5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77</v>
      </c>
      <c r="BK164" s="157">
        <f>ROUND(I164*H164,2)</f>
        <v>4180.5</v>
      </c>
      <c r="BL164" s="17" t="s">
        <v>278</v>
      </c>
      <c r="BM164" s="156" t="s">
        <v>448</v>
      </c>
    </row>
    <row r="165" spans="1:65" s="13" customFormat="1">
      <c r="B165" s="158"/>
      <c r="D165" s="159" t="s">
        <v>218</v>
      </c>
      <c r="E165" s="160" t="s">
        <v>1</v>
      </c>
      <c r="F165" s="161" t="s">
        <v>449</v>
      </c>
      <c r="H165" s="162">
        <v>4.5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77</v>
      </c>
      <c r="AY165" s="160" t="s">
        <v>208</v>
      </c>
    </row>
    <row r="166" spans="1:65" s="2" customFormat="1" ht="16.5" customHeight="1">
      <c r="A166" s="29"/>
      <c r="B166" s="145"/>
      <c r="C166" s="146" t="s">
        <v>7</v>
      </c>
      <c r="D166" s="146" t="s">
        <v>211</v>
      </c>
      <c r="E166" s="147" t="s">
        <v>450</v>
      </c>
      <c r="F166" s="148" t="s">
        <v>451</v>
      </c>
      <c r="G166" s="149" t="s">
        <v>452</v>
      </c>
      <c r="H166" s="150">
        <v>2</v>
      </c>
      <c r="I166" s="151">
        <v>553</v>
      </c>
      <c r="J166" s="151">
        <f>ROUND(I166*H166,2)</f>
        <v>1106</v>
      </c>
      <c r="K166" s="148" t="s">
        <v>331</v>
      </c>
      <c r="L166" s="30"/>
      <c r="M166" s="152" t="s">
        <v>1</v>
      </c>
      <c r="N166" s="153" t="s">
        <v>35</v>
      </c>
      <c r="O166" s="154">
        <v>1.1000000000000001</v>
      </c>
      <c r="P166" s="154">
        <f>O166*H166</f>
        <v>2.2000000000000002</v>
      </c>
      <c r="Q166" s="154">
        <v>2.2000000000000001E-4</v>
      </c>
      <c r="R166" s="154">
        <f>Q166*H166</f>
        <v>4.4000000000000002E-4</v>
      </c>
      <c r="S166" s="154">
        <v>0</v>
      </c>
      <c r="T166" s="155">
        <f>S166*H166</f>
        <v>0</v>
      </c>
      <c r="U166" s="29"/>
      <c r="V166" s="2" t="s">
        <v>2176</v>
      </c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278</v>
      </c>
      <c r="AT166" s="156" t="s">
        <v>211</v>
      </c>
      <c r="AU166" s="156" t="s">
        <v>79</v>
      </c>
      <c r="AY166" s="17" t="s">
        <v>208</v>
      </c>
      <c r="BE166" s="157">
        <f>IF(N166="základní",J166,0)</f>
        <v>1106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7" t="s">
        <v>77</v>
      </c>
      <c r="BK166" s="157">
        <f>ROUND(I166*H166,2)</f>
        <v>1106</v>
      </c>
      <c r="BL166" s="17" t="s">
        <v>278</v>
      </c>
      <c r="BM166" s="156" t="s">
        <v>453</v>
      </c>
    </row>
    <row r="167" spans="1:65" s="13" customFormat="1">
      <c r="B167" s="158"/>
      <c r="D167" s="159" t="s">
        <v>218</v>
      </c>
      <c r="E167" s="160" t="s">
        <v>1</v>
      </c>
      <c r="F167" s="161" t="s">
        <v>454</v>
      </c>
      <c r="H167" s="162">
        <v>2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77</v>
      </c>
      <c r="AY167" s="160" t="s">
        <v>208</v>
      </c>
    </row>
    <row r="168" spans="1:65" s="2" customFormat="1" ht="16.5" customHeight="1">
      <c r="A168" s="29"/>
      <c r="B168" s="145"/>
      <c r="C168" s="176" t="s">
        <v>455</v>
      </c>
      <c r="D168" s="176" t="s">
        <v>328</v>
      </c>
      <c r="E168" s="177" t="s">
        <v>456</v>
      </c>
      <c r="F168" s="178" t="s">
        <v>457</v>
      </c>
      <c r="G168" s="179" t="s">
        <v>452</v>
      </c>
      <c r="H168" s="180">
        <v>2</v>
      </c>
      <c r="I168" s="181">
        <v>981</v>
      </c>
      <c r="J168" s="181">
        <f>ROUND(I168*H168,2)</f>
        <v>1962</v>
      </c>
      <c r="K168" s="178" t="s">
        <v>215</v>
      </c>
      <c r="L168" s="182"/>
      <c r="M168" s="183" t="s">
        <v>1</v>
      </c>
      <c r="N168" s="184" t="s">
        <v>35</v>
      </c>
      <c r="O168" s="154">
        <v>0</v>
      </c>
      <c r="P168" s="154">
        <f>O168*H168</f>
        <v>0</v>
      </c>
      <c r="Q168" s="154">
        <v>2.283E-2</v>
      </c>
      <c r="R168" s="154">
        <f>Q168*H168</f>
        <v>4.5659999999999999E-2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332</v>
      </c>
      <c r="AT168" s="156" t="s">
        <v>328</v>
      </c>
      <c r="AU168" s="156" t="s">
        <v>79</v>
      </c>
      <c r="AY168" s="17" t="s">
        <v>208</v>
      </c>
      <c r="BE168" s="157">
        <f>IF(N168="základní",J168,0)</f>
        <v>1962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1962</v>
      </c>
      <c r="BL168" s="17" t="s">
        <v>278</v>
      </c>
      <c r="BM168" s="156" t="s">
        <v>458</v>
      </c>
    </row>
    <row r="169" spans="1:65" s="2" customFormat="1" ht="16.5" customHeight="1">
      <c r="A169" s="29"/>
      <c r="B169" s="145"/>
      <c r="C169" s="176" t="s">
        <v>459</v>
      </c>
      <c r="D169" s="176" t="s">
        <v>328</v>
      </c>
      <c r="E169" s="177" t="s">
        <v>460</v>
      </c>
      <c r="F169" s="178" t="s">
        <v>461</v>
      </c>
      <c r="G169" s="179" t="s">
        <v>287</v>
      </c>
      <c r="H169" s="180">
        <v>11</v>
      </c>
      <c r="I169" s="181">
        <v>30.2</v>
      </c>
      <c r="J169" s="181">
        <f>ROUND(I169*H169,2)</f>
        <v>332.2</v>
      </c>
      <c r="K169" s="178" t="s">
        <v>331</v>
      </c>
      <c r="L169" s="182"/>
      <c r="M169" s="183" t="s">
        <v>1</v>
      </c>
      <c r="N169" s="184" t="s">
        <v>35</v>
      </c>
      <c r="O169" s="154">
        <v>0</v>
      </c>
      <c r="P169" s="154">
        <f>O169*H169</f>
        <v>0</v>
      </c>
      <c r="Q169" s="154">
        <v>8.0000000000000004E-4</v>
      </c>
      <c r="R169" s="154">
        <f>Q169*H169</f>
        <v>8.8000000000000005E-3</v>
      </c>
      <c r="S169" s="154">
        <v>0</v>
      </c>
      <c r="T169" s="155">
        <f>S169*H169</f>
        <v>0</v>
      </c>
      <c r="U169" s="29"/>
      <c r="V169" s="2" t="s">
        <v>2176</v>
      </c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332</v>
      </c>
      <c r="AT169" s="156" t="s">
        <v>328</v>
      </c>
      <c r="AU169" s="156" t="s">
        <v>79</v>
      </c>
      <c r="AY169" s="17" t="s">
        <v>208</v>
      </c>
      <c r="BE169" s="157">
        <f>IF(N169="základní",J169,0)</f>
        <v>332.2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332.2</v>
      </c>
      <c r="BL169" s="17" t="s">
        <v>278</v>
      </c>
      <c r="BM169" s="156" t="s">
        <v>462</v>
      </c>
    </row>
    <row r="170" spans="1:65" s="13" customFormat="1">
      <c r="B170" s="158"/>
      <c r="D170" s="159" t="s">
        <v>218</v>
      </c>
      <c r="E170" s="160" t="s">
        <v>1</v>
      </c>
      <c r="F170" s="161" t="s">
        <v>463</v>
      </c>
      <c r="H170" s="162">
        <v>11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208</v>
      </c>
    </row>
    <row r="171" spans="1:65" s="2" customFormat="1" ht="16.5" customHeight="1">
      <c r="A171" s="29"/>
      <c r="B171" s="145"/>
      <c r="C171" s="176" t="s">
        <v>464</v>
      </c>
      <c r="D171" s="176" t="s">
        <v>328</v>
      </c>
      <c r="E171" s="177" t="s">
        <v>465</v>
      </c>
      <c r="F171" s="178" t="s">
        <v>466</v>
      </c>
      <c r="G171" s="179" t="s">
        <v>287</v>
      </c>
      <c r="H171" s="180">
        <v>12.8</v>
      </c>
      <c r="I171" s="181">
        <v>26.6</v>
      </c>
      <c r="J171" s="181">
        <f>ROUND(I171*H171,2)</f>
        <v>340.48</v>
      </c>
      <c r="K171" s="178" t="s">
        <v>331</v>
      </c>
      <c r="L171" s="182"/>
      <c r="M171" s="183" t="s">
        <v>1</v>
      </c>
      <c r="N171" s="184" t="s">
        <v>35</v>
      </c>
      <c r="O171" s="154">
        <v>0</v>
      </c>
      <c r="P171" s="154">
        <f>O171*H171</f>
        <v>0</v>
      </c>
      <c r="Q171" s="154">
        <v>6.6E-4</v>
      </c>
      <c r="R171" s="154">
        <f>Q171*H171</f>
        <v>8.4480000000000006E-3</v>
      </c>
      <c r="S171" s="154">
        <v>0</v>
      </c>
      <c r="T171" s="155">
        <f>S171*H171</f>
        <v>0</v>
      </c>
      <c r="U171" s="29"/>
      <c r="V171" s="2" t="s">
        <v>2176</v>
      </c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332</v>
      </c>
      <c r="AT171" s="156" t="s">
        <v>328</v>
      </c>
      <c r="AU171" s="156" t="s">
        <v>79</v>
      </c>
      <c r="AY171" s="17" t="s">
        <v>208</v>
      </c>
      <c r="BE171" s="157">
        <f>IF(N171="základní",J171,0)</f>
        <v>340.48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340.48</v>
      </c>
      <c r="BL171" s="17" t="s">
        <v>278</v>
      </c>
      <c r="BM171" s="156" t="s">
        <v>467</v>
      </c>
    </row>
    <row r="172" spans="1:65" s="13" customFormat="1">
      <c r="B172" s="158"/>
      <c r="D172" s="159" t="s">
        <v>218</v>
      </c>
      <c r="E172" s="160" t="s">
        <v>1</v>
      </c>
      <c r="F172" s="161" t="s">
        <v>468</v>
      </c>
      <c r="H172" s="162">
        <v>12.8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208</v>
      </c>
    </row>
    <row r="173" spans="1:65" s="2" customFormat="1" ht="16.5" customHeight="1">
      <c r="A173" s="29"/>
      <c r="B173" s="145"/>
      <c r="C173" s="146" t="s">
        <v>469</v>
      </c>
      <c r="D173" s="146" t="s">
        <v>211</v>
      </c>
      <c r="E173" s="147" t="s">
        <v>291</v>
      </c>
      <c r="F173" s="148" t="s">
        <v>292</v>
      </c>
      <c r="G173" s="149" t="s">
        <v>250</v>
      </c>
      <c r="H173" s="150">
        <v>3.9540000000000002</v>
      </c>
      <c r="I173" s="151">
        <v>1000</v>
      </c>
      <c r="J173" s="151">
        <f>ROUND(I173*H173,2)</f>
        <v>3954</v>
      </c>
      <c r="K173" s="148" t="s">
        <v>215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3954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3954</v>
      </c>
      <c r="BL173" s="17" t="s">
        <v>278</v>
      </c>
      <c r="BM173" s="156" t="s">
        <v>293</v>
      </c>
    </row>
    <row r="174" spans="1:65" s="2" customFormat="1" ht="16.5" customHeight="1">
      <c r="A174" s="29"/>
      <c r="B174" s="145"/>
      <c r="C174" s="146" t="s">
        <v>470</v>
      </c>
      <c r="D174" s="146" t="s">
        <v>211</v>
      </c>
      <c r="E174" s="147" t="s">
        <v>294</v>
      </c>
      <c r="F174" s="148" t="s">
        <v>295</v>
      </c>
      <c r="G174" s="149" t="s">
        <v>250</v>
      </c>
      <c r="H174" s="150">
        <v>3.9540000000000002</v>
      </c>
      <c r="I174" s="151">
        <v>800</v>
      </c>
      <c r="J174" s="151">
        <f>ROUND(I174*H174,2)</f>
        <v>3163.2</v>
      </c>
      <c r="K174" s="148" t="s">
        <v>215</v>
      </c>
      <c r="L174" s="30"/>
      <c r="M174" s="152" t="s">
        <v>1</v>
      </c>
      <c r="N174" s="153" t="s">
        <v>35</v>
      </c>
      <c r="O174" s="154">
        <v>0</v>
      </c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278</v>
      </c>
      <c r="AT174" s="156" t="s">
        <v>211</v>
      </c>
      <c r="AU174" s="156" t="s">
        <v>79</v>
      </c>
      <c r="AY174" s="17" t="s">
        <v>208</v>
      </c>
      <c r="BE174" s="157">
        <f>IF(N174="základní",J174,0)</f>
        <v>3163.2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77</v>
      </c>
      <c r="BK174" s="157">
        <f>ROUND(I174*H174,2)</f>
        <v>3163.2</v>
      </c>
      <c r="BL174" s="17" t="s">
        <v>278</v>
      </c>
      <c r="BM174" s="156" t="s">
        <v>296</v>
      </c>
    </row>
    <row r="175" spans="1:65" s="12" customFormat="1" ht="22.9" customHeight="1">
      <c r="B175" s="133"/>
      <c r="D175" s="134" t="s">
        <v>69</v>
      </c>
      <c r="E175" s="143" t="s">
        <v>471</v>
      </c>
      <c r="F175" s="143" t="s">
        <v>472</v>
      </c>
      <c r="J175" s="144">
        <f>BK175</f>
        <v>1125</v>
      </c>
      <c r="L175" s="133"/>
      <c r="M175" s="137"/>
      <c r="N175" s="138"/>
      <c r="O175" s="138"/>
      <c r="P175" s="139">
        <f>SUM(P176:P178)</f>
        <v>0</v>
      </c>
      <c r="Q175" s="138"/>
      <c r="R175" s="139">
        <f>SUM(R176:R178)</f>
        <v>0</v>
      </c>
      <c r="S175" s="138"/>
      <c r="T175" s="140">
        <f>SUM(T176:T178)</f>
        <v>0.36731249999999993</v>
      </c>
      <c r="AR175" s="134" t="s">
        <v>79</v>
      </c>
      <c r="AT175" s="141" t="s">
        <v>69</v>
      </c>
      <c r="AU175" s="141" t="s">
        <v>77</v>
      </c>
      <c r="AY175" s="134" t="s">
        <v>208</v>
      </c>
      <c r="BK175" s="142">
        <f>SUM(BK176:BK178)</f>
        <v>1125</v>
      </c>
    </row>
    <row r="176" spans="1:65" s="2" customFormat="1" ht="16.5" customHeight="1">
      <c r="A176" s="29"/>
      <c r="B176" s="145"/>
      <c r="C176" s="146" t="s">
        <v>473</v>
      </c>
      <c r="D176" s="146" t="s">
        <v>211</v>
      </c>
      <c r="E176" s="147" t="s">
        <v>474</v>
      </c>
      <c r="F176" s="148" t="s">
        <v>475</v>
      </c>
      <c r="G176" s="149" t="s">
        <v>214</v>
      </c>
      <c r="H176" s="150">
        <v>11.25</v>
      </c>
      <c r="I176" s="151">
        <v>70</v>
      </c>
      <c r="J176" s="151">
        <f>ROUND(I176*H176,2)</f>
        <v>787.5</v>
      </c>
      <c r="K176" s="148" t="s">
        <v>215</v>
      </c>
      <c r="L176" s="30"/>
      <c r="M176" s="152" t="s">
        <v>1</v>
      </c>
      <c r="N176" s="153" t="s">
        <v>35</v>
      </c>
      <c r="O176" s="154">
        <v>0</v>
      </c>
      <c r="P176" s="154">
        <f>O176*H176</f>
        <v>0</v>
      </c>
      <c r="Q176" s="154">
        <v>0</v>
      </c>
      <c r="R176" s="154">
        <f>Q176*H176</f>
        <v>0</v>
      </c>
      <c r="S176" s="154">
        <v>2.4649999999999998E-2</v>
      </c>
      <c r="T176" s="155">
        <f>S176*H176</f>
        <v>0.27731249999999996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278</v>
      </c>
      <c r="AT176" s="156" t="s">
        <v>211</v>
      </c>
      <c r="AU176" s="156" t="s">
        <v>79</v>
      </c>
      <c r="AY176" s="17" t="s">
        <v>208</v>
      </c>
      <c r="BE176" s="157">
        <f>IF(N176="základní",J176,0)</f>
        <v>787.5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77</v>
      </c>
      <c r="BK176" s="157">
        <f>ROUND(I176*H176,2)</f>
        <v>787.5</v>
      </c>
      <c r="BL176" s="17" t="s">
        <v>278</v>
      </c>
      <c r="BM176" s="156" t="s">
        <v>476</v>
      </c>
    </row>
    <row r="177" spans="1:65" s="13" customFormat="1">
      <c r="B177" s="158"/>
      <c r="D177" s="159" t="s">
        <v>218</v>
      </c>
      <c r="E177" s="160" t="s">
        <v>1</v>
      </c>
      <c r="F177" s="161" t="s">
        <v>477</v>
      </c>
      <c r="H177" s="162">
        <v>11.25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77</v>
      </c>
      <c r="AY177" s="160" t="s">
        <v>208</v>
      </c>
    </row>
    <row r="178" spans="1:65" s="2" customFormat="1" ht="16.5" customHeight="1">
      <c r="A178" s="29"/>
      <c r="B178" s="145"/>
      <c r="C178" s="146" t="s">
        <v>478</v>
      </c>
      <c r="D178" s="146" t="s">
        <v>211</v>
      </c>
      <c r="E178" s="147" t="s">
        <v>479</v>
      </c>
      <c r="F178" s="148" t="s">
        <v>480</v>
      </c>
      <c r="G178" s="149" t="s">
        <v>214</v>
      </c>
      <c r="H178" s="150">
        <v>11.25</v>
      </c>
      <c r="I178" s="151">
        <v>30</v>
      </c>
      <c r="J178" s="151">
        <f>ROUND(I178*H178,2)</f>
        <v>337.5</v>
      </c>
      <c r="K178" s="148" t="s">
        <v>215</v>
      </c>
      <c r="L178" s="30"/>
      <c r="M178" s="192" t="s">
        <v>1</v>
      </c>
      <c r="N178" s="193" t="s">
        <v>35</v>
      </c>
      <c r="O178" s="194">
        <v>0</v>
      </c>
      <c r="P178" s="194">
        <f>O178*H178</f>
        <v>0</v>
      </c>
      <c r="Q178" s="194">
        <v>0</v>
      </c>
      <c r="R178" s="194">
        <f>Q178*H178</f>
        <v>0</v>
      </c>
      <c r="S178" s="194">
        <v>8.0000000000000002E-3</v>
      </c>
      <c r="T178" s="195">
        <f>S178*H178</f>
        <v>0.09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278</v>
      </c>
      <c r="AT178" s="156" t="s">
        <v>211</v>
      </c>
      <c r="AU178" s="156" t="s">
        <v>79</v>
      </c>
      <c r="AY178" s="17" t="s">
        <v>208</v>
      </c>
      <c r="BE178" s="157">
        <f>IF(N178="základní",J178,0)</f>
        <v>337.5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77</v>
      </c>
      <c r="BK178" s="157">
        <f>ROUND(I178*H178,2)</f>
        <v>337.5</v>
      </c>
      <c r="BL178" s="17" t="s">
        <v>278</v>
      </c>
      <c r="BM178" s="156" t="s">
        <v>481</v>
      </c>
    </row>
    <row r="179" spans="1:65" s="2" customFormat="1" ht="6.95" customHeight="1">
      <c r="A179" s="29"/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0"/>
      <c r="M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</sheetData>
  <autoFilter ref="C124:K178"/>
  <mergeCells count="11">
    <mergeCell ref="E117:H117"/>
    <mergeCell ref="E7:H7"/>
    <mergeCell ref="E9:H9"/>
    <mergeCell ref="E11:H11"/>
    <mergeCell ref="E29:H29"/>
    <mergeCell ref="E85:H85"/>
    <mergeCell ref="L2:V2"/>
    <mergeCell ref="E87:H87"/>
    <mergeCell ref="E89:H89"/>
    <mergeCell ref="E113:H113"/>
    <mergeCell ref="E115:H11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1"/>
  <sheetViews>
    <sheetView showGridLines="0" topLeftCell="A15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23.25" customHeight="1">
      <c r="A9" s="29"/>
      <c r="B9" s="30"/>
      <c r="C9" s="29"/>
      <c r="D9" s="29"/>
      <c r="E9" s="242" t="s">
        <v>482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483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ROUND(J128, 2)</f>
        <v>-243216.4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ROUND((SUM(BE128:BE190)),  2)</f>
        <v>-243216.4</v>
      </c>
      <c r="G35" s="29"/>
      <c r="H35" s="29"/>
      <c r="I35" s="103">
        <v>0.21</v>
      </c>
      <c r="J35" s="102">
        <f>ROUND(((SUM(BE128:BE190))*I35),  2)</f>
        <v>-51075.44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ROUND((SUM(BF128:BF190)),  2)</f>
        <v>0</v>
      </c>
      <c r="G36" s="29"/>
      <c r="H36" s="29"/>
      <c r="I36" s="103">
        <v>0.15</v>
      </c>
      <c r="J36" s="102">
        <f>ROUND(((SUM(BF128:BF190))*I36),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ROUND((SUM(BG128:BG190)),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ROUND((SUM(BH128:BH190)),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ROUND((SUM(BI128:BI190)),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-294291.83999999997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23.25" customHeight="1">
      <c r="A87" s="29"/>
      <c r="B87" s="30"/>
      <c r="C87" s="29"/>
      <c r="D87" s="29"/>
      <c r="E87" s="242" t="s">
        <v>482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Méněpráce - Úpravy střechy + klempířské konstrukce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J128</f>
        <v>-243216.40000000002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J129</f>
        <v>-5498</v>
      </c>
      <c r="L99" s="115"/>
    </row>
    <row r="100" spans="1:47" s="10" customFormat="1" ht="19.899999999999999" customHeight="1">
      <c r="B100" s="119"/>
      <c r="D100" s="120" t="s">
        <v>484</v>
      </c>
      <c r="E100" s="121"/>
      <c r="F100" s="121"/>
      <c r="G100" s="121"/>
      <c r="H100" s="121"/>
      <c r="I100" s="121"/>
      <c r="J100" s="122">
        <f>J130</f>
        <v>-3900</v>
      </c>
      <c r="L100" s="119"/>
    </row>
    <row r="101" spans="1:47" s="10" customFormat="1" ht="19.899999999999999" customHeight="1">
      <c r="B101" s="119"/>
      <c r="D101" s="120" t="s">
        <v>485</v>
      </c>
      <c r="E101" s="121"/>
      <c r="F101" s="121"/>
      <c r="G101" s="121"/>
      <c r="H101" s="121"/>
      <c r="I101" s="121"/>
      <c r="J101" s="122">
        <f>J134</f>
        <v>-1598</v>
      </c>
      <c r="L101" s="119"/>
    </row>
    <row r="102" spans="1:47" s="9" customFormat="1" ht="24.95" customHeight="1">
      <c r="B102" s="115"/>
      <c r="D102" s="116" t="s">
        <v>190</v>
      </c>
      <c r="E102" s="117"/>
      <c r="F102" s="117"/>
      <c r="G102" s="117"/>
      <c r="H102" s="117"/>
      <c r="I102" s="117"/>
      <c r="J102" s="118">
        <f>J137</f>
        <v>-237718.40000000002</v>
      </c>
      <c r="L102" s="115"/>
    </row>
    <row r="103" spans="1:47" s="10" customFormat="1" ht="19.899999999999999" customHeight="1">
      <c r="B103" s="119"/>
      <c r="D103" s="120" t="s">
        <v>486</v>
      </c>
      <c r="E103" s="121"/>
      <c r="F103" s="121"/>
      <c r="G103" s="121"/>
      <c r="H103" s="121"/>
      <c r="I103" s="121"/>
      <c r="J103" s="122">
        <f>J138</f>
        <v>-5885.06</v>
      </c>
      <c r="L103" s="119"/>
    </row>
    <row r="104" spans="1:47" s="10" customFormat="1" ht="19.899999999999999" customHeight="1">
      <c r="B104" s="119"/>
      <c r="D104" s="120" t="s">
        <v>487</v>
      </c>
      <c r="E104" s="121"/>
      <c r="F104" s="121"/>
      <c r="G104" s="121"/>
      <c r="H104" s="121"/>
      <c r="I104" s="121"/>
      <c r="J104" s="122">
        <f>J143</f>
        <v>-5642.1</v>
      </c>
      <c r="L104" s="119"/>
    </row>
    <row r="105" spans="1:47" s="10" customFormat="1" ht="19.899999999999999" customHeight="1">
      <c r="B105" s="119"/>
      <c r="D105" s="120" t="s">
        <v>488</v>
      </c>
      <c r="E105" s="121"/>
      <c r="F105" s="121"/>
      <c r="G105" s="121"/>
      <c r="H105" s="121"/>
      <c r="I105" s="121"/>
      <c r="J105" s="122">
        <f>J160</f>
        <v>-33708.54</v>
      </c>
      <c r="L105" s="119"/>
    </row>
    <row r="106" spans="1:47" s="10" customFormat="1" ht="19.899999999999999" customHeight="1">
      <c r="B106" s="119"/>
      <c r="D106" s="120" t="s">
        <v>394</v>
      </c>
      <c r="E106" s="121"/>
      <c r="F106" s="121"/>
      <c r="G106" s="121"/>
      <c r="H106" s="121"/>
      <c r="I106" s="121"/>
      <c r="J106" s="122">
        <f>J174</f>
        <v>-192482.7</v>
      </c>
      <c r="L106" s="119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21" t="s">
        <v>193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42" t="str">
        <f>E7</f>
        <v>ZL2 - SO 01 - OBJEKT BEZ BYTU - Stavební úpravy a přístavba komunitního centra BÉTEL</v>
      </c>
      <c r="F116" s="244"/>
      <c r="G116" s="244"/>
      <c r="H116" s="244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20"/>
      <c r="C117" s="26" t="s">
        <v>170</v>
      </c>
      <c r="L117" s="20"/>
    </row>
    <row r="118" spans="1:63" s="2" customFormat="1" ht="23.25" customHeight="1">
      <c r="A118" s="29"/>
      <c r="B118" s="30"/>
      <c r="C118" s="29"/>
      <c r="D118" s="29"/>
      <c r="E118" s="242" t="s">
        <v>482</v>
      </c>
      <c r="F118" s="243"/>
      <c r="G118" s="243"/>
      <c r="H118" s="243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6" t="s">
        <v>172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23" t="str">
        <f>E11</f>
        <v>Méněpráce - Úpravy střechy + klempířské konstrukce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6" t="s">
        <v>18</v>
      </c>
      <c r="D122" s="29"/>
      <c r="E122" s="29"/>
      <c r="F122" s="24" t="str">
        <f>F14</f>
        <v xml:space="preserve">Bezručova čp.503, Chrastava </v>
      </c>
      <c r="G122" s="29"/>
      <c r="H122" s="29"/>
      <c r="I122" s="26" t="s">
        <v>20</v>
      </c>
      <c r="J122" s="52" t="str">
        <f>IF(J14="","",J14)</f>
        <v>3.6.2020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6" t="s">
        <v>22</v>
      </c>
      <c r="D124" s="29"/>
      <c r="E124" s="29"/>
      <c r="F124" s="24" t="str">
        <f>E17</f>
        <v>Sbor JB v Chrastavě, Bezručova 503, 46331 Chrastav</v>
      </c>
      <c r="G124" s="29"/>
      <c r="H124" s="29"/>
      <c r="I124" s="26" t="s">
        <v>26</v>
      </c>
      <c r="J124" s="27" t="str">
        <f>E23</f>
        <v>FS Vision, s.r.o. IČ: 22792902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6" t="s">
        <v>25</v>
      </c>
      <c r="D125" s="29"/>
      <c r="E125" s="29"/>
      <c r="F125" s="24" t="str">
        <f>IF(E20="","",E20)</f>
        <v>TOMIVOS s.r.o.</v>
      </c>
      <c r="G125" s="29"/>
      <c r="H125" s="29"/>
      <c r="I125" s="26" t="s">
        <v>28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194</v>
      </c>
      <c r="D127" s="126" t="s">
        <v>55</v>
      </c>
      <c r="E127" s="126" t="s">
        <v>51</v>
      </c>
      <c r="F127" s="126" t="s">
        <v>52</v>
      </c>
      <c r="G127" s="126" t="s">
        <v>195</v>
      </c>
      <c r="H127" s="126" t="s">
        <v>196</v>
      </c>
      <c r="I127" s="126" t="s">
        <v>197</v>
      </c>
      <c r="J127" s="126" t="s">
        <v>182</v>
      </c>
      <c r="K127" s="127" t="s">
        <v>198</v>
      </c>
      <c r="L127" s="128"/>
      <c r="M127" s="59" t="s">
        <v>1</v>
      </c>
      <c r="N127" s="60" t="s">
        <v>34</v>
      </c>
      <c r="O127" s="60" t="s">
        <v>199</v>
      </c>
      <c r="P127" s="60" t="s">
        <v>200</v>
      </c>
      <c r="Q127" s="60" t="s">
        <v>201</v>
      </c>
      <c r="R127" s="60" t="s">
        <v>202</v>
      </c>
      <c r="S127" s="60" t="s">
        <v>203</v>
      </c>
      <c r="T127" s="61" t="s">
        <v>204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9" customHeight="1">
      <c r="A128" s="29"/>
      <c r="B128" s="30"/>
      <c r="C128" s="66" t="s">
        <v>205</v>
      </c>
      <c r="D128" s="29"/>
      <c r="E128" s="29"/>
      <c r="F128" s="29"/>
      <c r="G128" s="29"/>
      <c r="H128" s="29"/>
      <c r="I128" s="29"/>
      <c r="J128" s="129">
        <f>BK128</f>
        <v>-243216.40000000002</v>
      </c>
      <c r="K128" s="29"/>
      <c r="L128" s="30"/>
      <c r="M128" s="62"/>
      <c r="N128" s="53"/>
      <c r="O128" s="63"/>
      <c r="P128" s="130">
        <f>P129+P137</f>
        <v>0</v>
      </c>
      <c r="Q128" s="63"/>
      <c r="R128" s="130">
        <f>R129+R137</f>
        <v>-3.9391607400000002</v>
      </c>
      <c r="S128" s="63"/>
      <c r="T128" s="131">
        <f>T129+T137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69</v>
      </c>
      <c r="AU128" s="17" t="s">
        <v>184</v>
      </c>
      <c r="BK128" s="132">
        <f>BK129+BK137</f>
        <v>-243216.40000000002</v>
      </c>
    </row>
    <row r="129" spans="1:65" s="12" customFormat="1" ht="25.9" customHeight="1">
      <c r="B129" s="133"/>
      <c r="D129" s="134" t="s">
        <v>69</v>
      </c>
      <c r="E129" s="135" t="s">
        <v>206</v>
      </c>
      <c r="F129" s="135" t="s">
        <v>207</v>
      </c>
      <c r="J129" s="136">
        <f>BK129</f>
        <v>-5498</v>
      </c>
      <c r="L129" s="133"/>
      <c r="M129" s="137"/>
      <c r="N129" s="138"/>
      <c r="O129" s="138"/>
      <c r="P129" s="139">
        <f>P130+P134</f>
        <v>0</v>
      </c>
      <c r="Q129" s="138"/>
      <c r="R129" s="139">
        <f>R130+R134</f>
        <v>-3.4074800000000001</v>
      </c>
      <c r="S129" s="138"/>
      <c r="T129" s="140">
        <f>T130+T134</f>
        <v>0</v>
      </c>
      <c r="AR129" s="134" t="s">
        <v>77</v>
      </c>
      <c r="AT129" s="141" t="s">
        <v>69</v>
      </c>
      <c r="AU129" s="141" t="s">
        <v>70</v>
      </c>
      <c r="AY129" s="134" t="s">
        <v>208</v>
      </c>
      <c r="BK129" s="142">
        <f>BK130+BK134</f>
        <v>-5498</v>
      </c>
    </row>
    <row r="130" spans="1:65" s="12" customFormat="1" ht="22.9" customHeight="1">
      <c r="B130" s="133"/>
      <c r="D130" s="134" t="s">
        <v>69</v>
      </c>
      <c r="E130" s="143" t="s">
        <v>226</v>
      </c>
      <c r="F130" s="143" t="s">
        <v>489</v>
      </c>
      <c r="J130" s="144">
        <f>BK130</f>
        <v>-3900</v>
      </c>
      <c r="L130" s="133"/>
      <c r="M130" s="137"/>
      <c r="N130" s="138"/>
      <c r="O130" s="138"/>
      <c r="P130" s="139">
        <f>SUM(P131:P133)</f>
        <v>0</v>
      </c>
      <c r="Q130" s="138"/>
      <c r="R130" s="139">
        <f>SUM(R131:R133)</f>
        <v>-1.4074800000000001</v>
      </c>
      <c r="S130" s="138"/>
      <c r="T130" s="140">
        <f>SUM(T131:T133)</f>
        <v>0</v>
      </c>
      <c r="AR130" s="134" t="s">
        <v>77</v>
      </c>
      <c r="AT130" s="141" t="s">
        <v>69</v>
      </c>
      <c r="AU130" s="141" t="s">
        <v>77</v>
      </c>
      <c r="AY130" s="134" t="s">
        <v>208</v>
      </c>
      <c r="BK130" s="142">
        <f>SUM(BK131:BK133)</f>
        <v>-3900</v>
      </c>
    </row>
    <row r="131" spans="1:65" s="2" customFormat="1" ht="16.5" customHeight="1">
      <c r="A131" s="29"/>
      <c r="B131" s="145"/>
      <c r="C131" s="146" t="s">
        <v>77</v>
      </c>
      <c r="D131" s="146" t="s">
        <v>211</v>
      </c>
      <c r="E131" s="147" t="s">
        <v>490</v>
      </c>
      <c r="F131" s="148" t="s">
        <v>491</v>
      </c>
      <c r="G131" s="149" t="s">
        <v>214</v>
      </c>
      <c r="H131" s="150">
        <v>-6</v>
      </c>
      <c r="I131" s="151">
        <v>650</v>
      </c>
      <c r="J131" s="151">
        <f>ROUND(I131*H131,2)</f>
        <v>-3900</v>
      </c>
      <c r="K131" s="148" t="s">
        <v>1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0.23458000000000001</v>
      </c>
      <c r="R131" s="154">
        <f>Q131*H131</f>
        <v>-1.4074800000000001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-3900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-3900</v>
      </c>
      <c r="BL131" s="17" t="s">
        <v>216</v>
      </c>
      <c r="BM131" s="156" t="s">
        <v>492</v>
      </c>
    </row>
    <row r="132" spans="1:65" s="13" customFormat="1">
      <c r="B132" s="158"/>
      <c r="D132" s="159" t="s">
        <v>218</v>
      </c>
      <c r="E132" s="160" t="s">
        <v>1</v>
      </c>
      <c r="F132" s="161" t="s">
        <v>493</v>
      </c>
      <c r="H132" s="162">
        <v>-6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218</v>
      </c>
      <c r="AU132" s="160" t="s">
        <v>79</v>
      </c>
      <c r="AV132" s="13" t="s">
        <v>79</v>
      </c>
      <c r="AW132" s="13" t="s">
        <v>27</v>
      </c>
      <c r="AX132" s="13" t="s">
        <v>70</v>
      </c>
      <c r="AY132" s="160" t="s">
        <v>208</v>
      </c>
    </row>
    <row r="133" spans="1:65" s="14" customFormat="1">
      <c r="B133" s="166"/>
      <c r="D133" s="159" t="s">
        <v>218</v>
      </c>
      <c r="E133" s="167" t="s">
        <v>1</v>
      </c>
      <c r="F133" s="168" t="s">
        <v>283</v>
      </c>
      <c r="H133" s="169">
        <v>-6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218</v>
      </c>
      <c r="AU133" s="167" t="s">
        <v>79</v>
      </c>
      <c r="AV133" s="14" t="s">
        <v>216</v>
      </c>
      <c r="AW133" s="14" t="s">
        <v>27</v>
      </c>
      <c r="AX133" s="14" t="s">
        <v>77</v>
      </c>
      <c r="AY133" s="167" t="s">
        <v>208</v>
      </c>
    </row>
    <row r="134" spans="1:65" s="12" customFormat="1" ht="22.9" customHeight="1">
      <c r="B134" s="133"/>
      <c r="D134" s="134" t="s">
        <v>69</v>
      </c>
      <c r="E134" s="143" t="s">
        <v>494</v>
      </c>
      <c r="F134" s="143" t="s">
        <v>495</v>
      </c>
      <c r="J134" s="144">
        <f>BK134</f>
        <v>-1598</v>
      </c>
      <c r="L134" s="133"/>
      <c r="M134" s="137"/>
      <c r="N134" s="138"/>
      <c r="O134" s="138"/>
      <c r="P134" s="139">
        <f>SUM(P135:P136)</f>
        <v>0</v>
      </c>
      <c r="Q134" s="138"/>
      <c r="R134" s="139">
        <f>SUM(R135:R136)</f>
        <v>-2</v>
      </c>
      <c r="S134" s="138"/>
      <c r="T134" s="140">
        <f>SUM(T135:T136)</f>
        <v>0</v>
      </c>
      <c r="AR134" s="134" t="s">
        <v>77</v>
      </c>
      <c r="AT134" s="141" t="s">
        <v>69</v>
      </c>
      <c r="AU134" s="141" t="s">
        <v>77</v>
      </c>
      <c r="AY134" s="134" t="s">
        <v>208</v>
      </c>
      <c r="BK134" s="142">
        <f>SUM(BK135:BK136)</f>
        <v>-1598</v>
      </c>
    </row>
    <row r="135" spans="1:65" s="2" customFormat="1" ht="16.5" customHeight="1">
      <c r="A135" s="29"/>
      <c r="B135" s="145"/>
      <c r="C135" s="146" t="s">
        <v>79</v>
      </c>
      <c r="D135" s="146" t="s">
        <v>211</v>
      </c>
      <c r="E135" s="147" t="s">
        <v>496</v>
      </c>
      <c r="F135" s="148" t="s">
        <v>497</v>
      </c>
      <c r="G135" s="149" t="s">
        <v>452</v>
      </c>
      <c r="H135" s="150">
        <v>-2</v>
      </c>
      <c r="I135" s="151">
        <v>30</v>
      </c>
      <c r="J135" s="151">
        <f>ROUND(I135*H135,2)</f>
        <v>-60</v>
      </c>
      <c r="K135" s="148" t="s">
        <v>1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-60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-60</v>
      </c>
      <c r="BL135" s="17" t="s">
        <v>216</v>
      </c>
      <c r="BM135" s="156" t="s">
        <v>498</v>
      </c>
    </row>
    <row r="136" spans="1:65" s="2" customFormat="1" ht="16.5" customHeight="1">
      <c r="A136" s="29"/>
      <c r="B136" s="145"/>
      <c r="C136" s="176" t="s">
        <v>226</v>
      </c>
      <c r="D136" s="176" t="s">
        <v>328</v>
      </c>
      <c r="E136" s="177" t="s">
        <v>499</v>
      </c>
      <c r="F136" s="178" t="s">
        <v>500</v>
      </c>
      <c r="G136" s="179" t="s">
        <v>501</v>
      </c>
      <c r="H136" s="180">
        <v>-2</v>
      </c>
      <c r="I136" s="181">
        <v>769</v>
      </c>
      <c r="J136" s="181">
        <f>ROUND(I136*H136,2)</f>
        <v>-1538</v>
      </c>
      <c r="K136" s="178" t="s">
        <v>1</v>
      </c>
      <c r="L136" s="182"/>
      <c r="M136" s="183" t="s">
        <v>1</v>
      </c>
      <c r="N136" s="184" t="s">
        <v>35</v>
      </c>
      <c r="O136" s="154">
        <v>0</v>
      </c>
      <c r="P136" s="154">
        <f>O136*H136</f>
        <v>0</v>
      </c>
      <c r="Q136" s="154">
        <v>1</v>
      </c>
      <c r="R136" s="154">
        <f>Q136*H136</f>
        <v>-2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252</v>
      </c>
      <c r="AT136" s="156" t="s">
        <v>328</v>
      </c>
      <c r="AU136" s="156" t="s">
        <v>79</v>
      </c>
      <c r="AY136" s="17" t="s">
        <v>208</v>
      </c>
      <c r="BE136" s="157">
        <f>IF(N136="základní",J136,0)</f>
        <v>-1538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77</v>
      </c>
      <c r="BK136" s="157">
        <f>ROUND(I136*H136,2)</f>
        <v>-1538</v>
      </c>
      <c r="BL136" s="17" t="s">
        <v>216</v>
      </c>
      <c r="BM136" s="156" t="s">
        <v>502</v>
      </c>
    </row>
    <row r="137" spans="1:65" s="12" customFormat="1" ht="25.9" customHeight="1">
      <c r="B137" s="133"/>
      <c r="D137" s="134" t="s">
        <v>69</v>
      </c>
      <c r="E137" s="135" t="s">
        <v>271</v>
      </c>
      <c r="F137" s="135" t="s">
        <v>272</v>
      </c>
      <c r="J137" s="136">
        <f>BK137</f>
        <v>-237718.40000000002</v>
      </c>
      <c r="L137" s="133"/>
      <c r="M137" s="137"/>
      <c r="N137" s="138"/>
      <c r="O137" s="138"/>
      <c r="P137" s="139">
        <f>P138+P143+P160+P174</f>
        <v>0</v>
      </c>
      <c r="Q137" s="138"/>
      <c r="R137" s="139">
        <f>R138+R143+R160+R174</f>
        <v>-0.5316807400000001</v>
      </c>
      <c r="S137" s="138"/>
      <c r="T137" s="140">
        <f>T138+T143+T160+T174</f>
        <v>0</v>
      </c>
      <c r="AR137" s="134" t="s">
        <v>79</v>
      </c>
      <c r="AT137" s="141" t="s">
        <v>69</v>
      </c>
      <c r="AU137" s="141" t="s">
        <v>70</v>
      </c>
      <c r="AY137" s="134" t="s">
        <v>208</v>
      </c>
      <c r="BK137" s="142">
        <f>BK138+BK143+BK160+BK174</f>
        <v>-237718.40000000002</v>
      </c>
    </row>
    <row r="138" spans="1:65" s="12" customFormat="1" ht="22.9" customHeight="1">
      <c r="B138" s="133"/>
      <c r="D138" s="134" t="s">
        <v>69</v>
      </c>
      <c r="E138" s="143" t="s">
        <v>503</v>
      </c>
      <c r="F138" s="143" t="s">
        <v>504</v>
      </c>
      <c r="J138" s="144">
        <f>BK138</f>
        <v>-5885.06</v>
      </c>
      <c r="L138" s="133"/>
      <c r="M138" s="137"/>
      <c r="N138" s="138"/>
      <c r="O138" s="138"/>
      <c r="P138" s="139">
        <f>SUM(P139:P142)</f>
        <v>0</v>
      </c>
      <c r="Q138" s="138"/>
      <c r="R138" s="139">
        <f>SUM(R139:R142)</f>
        <v>-5.7607199999999997E-2</v>
      </c>
      <c r="S138" s="138"/>
      <c r="T138" s="140">
        <f>SUM(T139:T142)</f>
        <v>0</v>
      </c>
      <c r="AR138" s="134" t="s">
        <v>79</v>
      </c>
      <c r="AT138" s="141" t="s">
        <v>69</v>
      </c>
      <c r="AU138" s="141" t="s">
        <v>77</v>
      </c>
      <c r="AY138" s="134" t="s">
        <v>208</v>
      </c>
      <c r="BK138" s="142">
        <f>SUM(BK139:BK142)</f>
        <v>-5885.06</v>
      </c>
    </row>
    <row r="139" spans="1:65" s="2" customFormat="1" ht="21.75" customHeight="1">
      <c r="A139" s="29"/>
      <c r="B139" s="145"/>
      <c r="C139" s="146" t="s">
        <v>216</v>
      </c>
      <c r="D139" s="146" t="s">
        <v>211</v>
      </c>
      <c r="E139" s="147" t="s">
        <v>505</v>
      </c>
      <c r="F139" s="148" t="s">
        <v>506</v>
      </c>
      <c r="G139" s="149" t="s">
        <v>214</v>
      </c>
      <c r="H139" s="150">
        <v>-5.3339999999999996</v>
      </c>
      <c r="I139" s="151">
        <v>1087</v>
      </c>
      <c r="J139" s="151">
        <f>ROUND(I139*H139,2)</f>
        <v>-5798.06</v>
      </c>
      <c r="K139" s="148" t="s">
        <v>1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1.0800000000000001E-2</v>
      </c>
      <c r="R139" s="154">
        <f>Q139*H139</f>
        <v>-5.7607199999999997E-2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278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-5798.06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-5798.06</v>
      </c>
      <c r="BL139" s="17" t="s">
        <v>278</v>
      </c>
      <c r="BM139" s="156" t="s">
        <v>507</v>
      </c>
    </row>
    <row r="140" spans="1:65" s="13" customFormat="1">
      <c r="B140" s="158"/>
      <c r="D140" s="159" t="s">
        <v>218</v>
      </c>
      <c r="E140" s="160" t="s">
        <v>1</v>
      </c>
      <c r="F140" s="161" t="s">
        <v>508</v>
      </c>
      <c r="H140" s="162">
        <v>-5.3339999999999996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218</v>
      </c>
      <c r="AU140" s="160" t="s">
        <v>79</v>
      </c>
      <c r="AV140" s="13" t="s">
        <v>79</v>
      </c>
      <c r="AW140" s="13" t="s">
        <v>27</v>
      </c>
      <c r="AX140" s="13" t="s">
        <v>77</v>
      </c>
      <c r="AY140" s="160" t="s">
        <v>208</v>
      </c>
    </row>
    <row r="141" spans="1:65" s="2" customFormat="1" ht="16.5" customHeight="1">
      <c r="A141" s="29"/>
      <c r="B141" s="145"/>
      <c r="C141" s="146" t="s">
        <v>235</v>
      </c>
      <c r="D141" s="146" t="s">
        <v>211</v>
      </c>
      <c r="E141" s="147" t="s">
        <v>509</v>
      </c>
      <c r="F141" s="148" t="s">
        <v>510</v>
      </c>
      <c r="G141" s="149" t="s">
        <v>250</v>
      </c>
      <c r="H141" s="150">
        <v>-5.8000000000000003E-2</v>
      </c>
      <c r="I141" s="151">
        <v>1000</v>
      </c>
      <c r="J141" s="151">
        <f>ROUND(I141*H141,2)</f>
        <v>-58</v>
      </c>
      <c r="K141" s="148" t="s">
        <v>1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278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-58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-58</v>
      </c>
      <c r="BL141" s="17" t="s">
        <v>278</v>
      </c>
      <c r="BM141" s="156" t="s">
        <v>511</v>
      </c>
    </row>
    <row r="142" spans="1:65" s="2" customFormat="1" ht="16.5" customHeight="1">
      <c r="A142" s="29"/>
      <c r="B142" s="145"/>
      <c r="C142" s="146" t="s">
        <v>241</v>
      </c>
      <c r="D142" s="146" t="s">
        <v>211</v>
      </c>
      <c r="E142" s="147" t="s">
        <v>512</v>
      </c>
      <c r="F142" s="148" t="s">
        <v>513</v>
      </c>
      <c r="G142" s="149" t="s">
        <v>250</v>
      </c>
      <c r="H142" s="150">
        <v>-5.8000000000000003E-2</v>
      </c>
      <c r="I142" s="151">
        <v>500</v>
      </c>
      <c r="J142" s="151">
        <f>ROUND(I142*H142,2)</f>
        <v>-29</v>
      </c>
      <c r="K142" s="148" t="s">
        <v>1</v>
      </c>
      <c r="L142" s="30"/>
      <c r="M142" s="152" t="s">
        <v>1</v>
      </c>
      <c r="N142" s="153" t="s">
        <v>35</v>
      </c>
      <c r="O142" s="154">
        <v>0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-29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-29</v>
      </c>
      <c r="BL142" s="17" t="s">
        <v>278</v>
      </c>
      <c r="BM142" s="156" t="s">
        <v>514</v>
      </c>
    </row>
    <row r="143" spans="1:65" s="12" customFormat="1" ht="22.9" customHeight="1">
      <c r="B143" s="133"/>
      <c r="D143" s="134" t="s">
        <v>69</v>
      </c>
      <c r="E143" s="143" t="s">
        <v>515</v>
      </c>
      <c r="F143" s="143" t="s">
        <v>516</v>
      </c>
      <c r="J143" s="144">
        <f>BK143</f>
        <v>-5642.1</v>
      </c>
      <c r="L143" s="133"/>
      <c r="M143" s="137"/>
      <c r="N143" s="138"/>
      <c r="O143" s="138"/>
      <c r="P143" s="139">
        <f>SUM(P144:P159)</f>
        <v>0</v>
      </c>
      <c r="Q143" s="138"/>
      <c r="R143" s="139">
        <f>SUM(R144:R159)</f>
        <v>-0.13131030000000002</v>
      </c>
      <c r="S143" s="138"/>
      <c r="T143" s="140">
        <f>SUM(T144:T159)</f>
        <v>0</v>
      </c>
      <c r="AR143" s="134" t="s">
        <v>79</v>
      </c>
      <c r="AT143" s="141" t="s">
        <v>69</v>
      </c>
      <c r="AU143" s="141" t="s">
        <v>77</v>
      </c>
      <c r="AY143" s="134" t="s">
        <v>208</v>
      </c>
      <c r="BK143" s="142">
        <f>SUM(BK144:BK159)</f>
        <v>-5642.1</v>
      </c>
    </row>
    <row r="144" spans="1:65" s="2" customFormat="1" ht="16.5" customHeight="1">
      <c r="A144" s="29"/>
      <c r="B144" s="145"/>
      <c r="C144" s="146" t="s">
        <v>247</v>
      </c>
      <c r="D144" s="146" t="s">
        <v>211</v>
      </c>
      <c r="E144" s="147" t="s">
        <v>517</v>
      </c>
      <c r="F144" s="148" t="s">
        <v>518</v>
      </c>
      <c r="G144" s="149" t="s">
        <v>287</v>
      </c>
      <c r="H144" s="150">
        <v>-10</v>
      </c>
      <c r="I144" s="151">
        <v>80</v>
      </c>
      <c r="J144" s="151">
        <f>ROUND(I144*H144,2)</f>
        <v>-800</v>
      </c>
      <c r="K144" s="148" t="s">
        <v>215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278</v>
      </c>
      <c r="AT144" s="156" t="s">
        <v>211</v>
      </c>
      <c r="AU144" s="156" t="s">
        <v>79</v>
      </c>
      <c r="AY144" s="17" t="s">
        <v>208</v>
      </c>
      <c r="BE144" s="157">
        <f>IF(N144="základní",J144,0)</f>
        <v>-800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-800</v>
      </c>
      <c r="BL144" s="17" t="s">
        <v>278</v>
      </c>
      <c r="BM144" s="156" t="s">
        <v>519</v>
      </c>
    </row>
    <row r="145" spans="1:65" s="2" customFormat="1" ht="16.5" customHeight="1">
      <c r="A145" s="29"/>
      <c r="B145" s="145"/>
      <c r="C145" s="176" t="s">
        <v>252</v>
      </c>
      <c r="D145" s="176" t="s">
        <v>328</v>
      </c>
      <c r="E145" s="177" t="s">
        <v>520</v>
      </c>
      <c r="F145" s="178" t="s">
        <v>521</v>
      </c>
      <c r="G145" s="179" t="s">
        <v>522</v>
      </c>
      <c r="H145" s="180">
        <v>-0.13200000000000001</v>
      </c>
      <c r="I145" s="181">
        <v>7260</v>
      </c>
      <c r="J145" s="181">
        <f>ROUND(I145*H145,2)</f>
        <v>-958.32</v>
      </c>
      <c r="K145" s="178" t="s">
        <v>215</v>
      </c>
      <c r="L145" s="182"/>
      <c r="M145" s="183" t="s">
        <v>1</v>
      </c>
      <c r="N145" s="184" t="s">
        <v>35</v>
      </c>
      <c r="O145" s="154">
        <v>0</v>
      </c>
      <c r="P145" s="154">
        <f>O145*H145</f>
        <v>0</v>
      </c>
      <c r="Q145" s="154">
        <v>0.55000000000000004</v>
      </c>
      <c r="R145" s="154">
        <f>Q145*H145</f>
        <v>-7.2600000000000012E-2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332</v>
      </c>
      <c r="AT145" s="156" t="s">
        <v>328</v>
      </c>
      <c r="AU145" s="156" t="s">
        <v>79</v>
      </c>
      <c r="AY145" s="17" t="s">
        <v>208</v>
      </c>
      <c r="BE145" s="157">
        <f>IF(N145="základní",J145,0)</f>
        <v>-958.32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77</v>
      </c>
      <c r="BK145" s="157">
        <f>ROUND(I145*H145,2)</f>
        <v>-958.32</v>
      </c>
      <c r="BL145" s="17" t="s">
        <v>278</v>
      </c>
      <c r="BM145" s="156" t="s">
        <v>523</v>
      </c>
    </row>
    <row r="146" spans="1:65" s="2" customFormat="1" ht="16.5" customHeight="1">
      <c r="A146" s="29"/>
      <c r="B146" s="145"/>
      <c r="C146" s="146" t="s">
        <v>256</v>
      </c>
      <c r="D146" s="146" t="s">
        <v>211</v>
      </c>
      <c r="E146" s="147" t="s">
        <v>524</v>
      </c>
      <c r="F146" s="148" t="s">
        <v>525</v>
      </c>
      <c r="G146" s="149" t="s">
        <v>214</v>
      </c>
      <c r="H146" s="150">
        <v>-2.2000000000000002</v>
      </c>
      <c r="I146" s="151">
        <v>500</v>
      </c>
      <c r="J146" s="151">
        <f>ROUND(I146*H146,2)</f>
        <v>-1100</v>
      </c>
      <c r="K146" s="148" t="s">
        <v>1</v>
      </c>
      <c r="L146" s="30"/>
      <c r="M146" s="152" t="s">
        <v>1</v>
      </c>
      <c r="N146" s="153" t="s">
        <v>35</v>
      </c>
      <c r="O146" s="154">
        <v>0</v>
      </c>
      <c r="P146" s="154">
        <f>O146*H146</f>
        <v>0</v>
      </c>
      <c r="Q146" s="154">
        <v>9.4800000000000006E-3</v>
      </c>
      <c r="R146" s="154">
        <f>Q146*H146</f>
        <v>-2.0856000000000003E-2</v>
      </c>
      <c r="S146" s="154">
        <v>0</v>
      </c>
      <c r="T146" s="15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278</v>
      </c>
      <c r="AT146" s="156" t="s">
        <v>211</v>
      </c>
      <c r="AU146" s="156" t="s">
        <v>79</v>
      </c>
      <c r="AY146" s="17" t="s">
        <v>208</v>
      </c>
      <c r="BE146" s="157">
        <f>IF(N146="základní",J146,0)</f>
        <v>-1100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77</v>
      </c>
      <c r="BK146" s="157">
        <f>ROUND(I146*H146,2)</f>
        <v>-1100</v>
      </c>
      <c r="BL146" s="17" t="s">
        <v>278</v>
      </c>
      <c r="BM146" s="156" t="s">
        <v>526</v>
      </c>
    </row>
    <row r="147" spans="1:65" s="13" customFormat="1">
      <c r="B147" s="158"/>
      <c r="D147" s="159" t="s">
        <v>218</v>
      </c>
      <c r="E147" s="160" t="s">
        <v>1</v>
      </c>
      <c r="F147" s="161" t="s">
        <v>527</v>
      </c>
      <c r="H147" s="162">
        <v>-2.2000000000000002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77</v>
      </c>
      <c r="AY147" s="160" t="s">
        <v>208</v>
      </c>
    </row>
    <row r="148" spans="1:65" s="2" customFormat="1" ht="16.5" customHeight="1">
      <c r="A148" s="29"/>
      <c r="B148" s="145"/>
      <c r="C148" s="146" t="s">
        <v>261</v>
      </c>
      <c r="D148" s="146" t="s">
        <v>211</v>
      </c>
      <c r="E148" s="147" t="s">
        <v>528</v>
      </c>
      <c r="F148" s="148" t="s">
        <v>529</v>
      </c>
      <c r="G148" s="149" t="s">
        <v>214</v>
      </c>
      <c r="H148" s="150">
        <v>-2.2000000000000002</v>
      </c>
      <c r="I148" s="151">
        <v>300</v>
      </c>
      <c r="J148" s="151">
        <f>ROUND(I148*H148,2)</f>
        <v>-660</v>
      </c>
      <c r="K148" s="148" t="s">
        <v>1</v>
      </c>
      <c r="L148" s="30"/>
      <c r="M148" s="152" t="s">
        <v>1</v>
      </c>
      <c r="N148" s="153" t="s">
        <v>35</v>
      </c>
      <c r="O148" s="154">
        <v>0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278</v>
      </c>
      <c r="AT148" s="156" t="s">
        <v>211</v>
      </c>
      <c r="AU148" s="156" t="s">
        <v>79</v>
      </c>
      <c r="AY148" s="17" t="s">
        <v>208</v>
      </c>
      <c r="BE148" s="157">
        <f>IF(N148="základní",J148,0)</f>
        <v>-660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77</v>
      </c>
      <c r="BK148" s="157">
        <f>ROUND(I148*H148,2)</f>
        <v>-660</v>
      </c>
      <c r="BL148" s="17" t="s">
        <v>278</v>
      </c>
      <c r="BM148" s="156" t="s">
        <v>530</v>
      </c>
    </row>
    <row r="149" spans="1:65" s="13" customFormat="1">
      <c r="B149" s="158"/>
      <c r="D149" s="159" t="s">
        <v>218</v>
      </c>
      <c r="E149" s="160" t="s">
        <v>1</v>
      </c>
      <c r="F149" s="161" t="s">
        <v>527</v>
      </c>
      <c r="H149" s="162">
        <v>-2.2000000000000002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4" customFormat="1">
      <c r="B150" s="166"/>
      <c r="D150" s="159" t="s">
        <v>218</v>
      </c>
      <c r="E150" s="167" t="s">
        <v>1</v>
      </c>
      <c r="F150" s="168" t="s">
        <v>283</v>
      </c>
      <c r="H150" s="169">
        <v>-2.2000000000000002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218</v>
      </c>
      <c r="AU150" s="167" t="s">
        <v>79</v>
      </c>
      <c r="AV150" s="14" t="s">
        <v>216</v>
      </c>
      <c r="AW150" s="14" t="s">
        <v>27</v>
      </c>
      <c r="AX150" s="14" t="s">
        <v>77</v>
      </c>
      <c r="AY150" s="167" t="s">
        <v>208</v>
      </c>
    </row>
    <row r="151" spans="1:65" s="2" customFormat="1" ht="16.5" customHeight="1">
      <c r="A151" s="29"/>
      <c r="B151" s="145"/>
      <c r="C151" s="176" t="s">
        <v>267</v>
      </c>
      <c r="D151" s="176" t="s">
        <v>328</v>
      </c>
      <c r="E151" s="177" t="s">
        <v>531</v>
      </c>
      <c r="F151" s="178" t="s">
        <v>532</v>
      </c>
      <c r="G151" s="179" t="s">
        <v>214</v>
      </c>
      <c r="H151" s="180">
        <v>-2.5299999999999998</v>
      </c>
      <c r="I151" s="181">
        <v>390</v>
      </c>
      <c r="J151" s="181">
        <f>ROUND(I151*H151,2)</f>
        <v>-986.7</v>
      </c>
      <c r="K151" s="178" t="s">
        <v>1</v>
      </c>
      <c r="L151" s="182"/>
      <c r="M151" s="183" t="s">
        <v>1</v>
      </c>
      <c r="N151" s="184" t="s">
        <v>35</v>
      </c>
      <c r="O151" s="154">
        <v>0</v>
      </c>
      <c r="P151" s="154">
        <f>O151*H151</f>
        <v>0</v>
      </c>
      <c r="Q151" s="154">
        <v>9.3100000000000006E-3</v>
      </c>
      <c r="R151" s="154">
        <f>Q151*H151</f>
        <v>-2.35543E-2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332</v>
      </c>
      <c r="AT151" s="156" t="s">
        <v>328</v>
      </c>
      <c r="AU151" s="156" t="s">
        <v>79</v>
      </c>
      <c r="AY151" s="17" t="s">
        <v>208</v>
      </c>
      <c r="BE151" s="157">
        <f>IF(N151="základní",J151,0)</f>
        <v>-986.7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77</v>
      </c>
      <c r="BK151" s="157">
        <f>ROUND(I151*H151,2)</f>
        <v>-986.7</v>
      </c>
      <c r="BL151" s="17" t="s">
        <v>278</v>
      </c>
      <c r="BM151" s="156" t="s">
        <v>533</v>
      </c>
    </row>
    <row r="152" spans="1:65" s="13" customFormat="1">
      <c r="B152" s="158"/>
      <c r="D152" s="159" t="s">
        <v>218</v>
      </c>
      <c r="E152" s="160" t="s">
        <v>1</v>
      </c>
      <c r="F152" s="161" t="s">
        <v>534</v>
      </c>
      <c r="H152" s="162">
        <v>-2.5299999999999998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77</v>
      </c>
      <c r="AY152" s="160" t="s">
        <v>208</v>
      </c>
    </row>
    <row r="153" spans="1:65" s="2" customFormat="1" ht="16.5" customHeight="1">
      <c r="A153" s="29"/>
      <c r="B153" s="145"/>
      <c r="C153" s="146" t="s">
        <v>275</v>
      </c>
      <c r="D153" s="146" t="s">
        <v>211</v>
      </c>
      <c r="E153" s="147" t="s">
        <v>535</v>
      </c>
      <c r="F153" s="148" t="s">
        <v>536</v>
      </c>
      <c r="G153" s="149" t="s">
        <v>287</v>
      </c>
      <c r="H153" s="150">
        <v>-10</v>
      </c>
      <c r="I153" s="151">
        <v>80</v>
      </c>
      <c r="J153" s="151">
        <f>ROUND(I153*H153,2)</f>
        <v>-800</v>
      </c>
      <c r="K153" s="148" t="s">
        <v>1</v>
      </c>
      <c r="L153" s="30"/>
      <c r="M153" s="152" t="s">
        <v>1</v>
      </c>
      <c r="N153" s="153" t="s">
        <v>35</v>
      </c>
      <c r="O153" s="154">
        <v>0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278</v>
      </c>
      <c r="AT153" s="156" t="s">
        <v>211</v>
      </c>
      <c r="AU153" s="156" t="s">
        <v>79</v>
      </c>
      <c r="AY153" s="17" t="s">
        <v>208</v>
      </c>
      <c r="BE153" s="157">
        <f>IF(N153="základní",J153,0)</f>
        <v>-800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77</v>
      </c>
      <c r="BK153" s="157">
        <f>ROUND(I153*H153,2)</f>
        <v>-800</v>
      </c>
      <c r="BL153" s="17" t="s">
        <v>278</v>
      </c>
      <c r="BM153" s="156" t="s">
        <v>537</v>
      </c>
    </row>
    <row r="154" spans="1:65" s="13" customFormat="1">
      <c r="B154" s="158"/>
      <c r="D154" s="159" t="s">
        <v>218</v>
      </c>
      <c r="E154" s="160" t="s">
        <v>1</v>
      </c>
      <c r="F154" s="161" t="s">
        <v>538</v>
      </c>
      <c r="H154" s="162">
        <v>-10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218</v>
      </c>
      <c r="AU154" s="160" t="s">
        <v>79</v>
      </c>
      <c r="AV154" s="13" t="s">
        <v>79</v>
      </c>
      <c r="AW154" s="13" t="s">
        <v>27</v>
      </c>
      <c r="AX154" s="13" t="s">
        <v>70</v>
      </c>
      <c r="AY154" s="160" t="s">
        <v>208</v>
      </c>
    </row>
    <row r="155" spans="1:65" s="14" customFormat="1">
      <c r="B155" s="166"/>
      <c r="D155" s="159" t="s">
        <v>218</v>
      </c>
      <c r="E155" s="167" t="s">
        <v>1</v>
      </c>
      <c r="F155" s="168" t="s">
        <v>283</v>
      </c>
      <c r="H155" s="169">
        <v>-10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218</v>
      </c>
      <c r="AU155" s="167" t="s">
        <v>79</v>
      </c>
      <c r="AV155" s="14" t="s">
        <v>216</v>
      </c>
      <c r="AW155" s="14" t="s">
        <v>27</v>
      </c>
      <c r="AX155" s="14" t="s">
        <v>77</v>
      </c>
      <c r="AY155" s="167" t="s">
        <v>208</v>
      </c>
    </row>
    <row r="156" spans="1:65" s="2" customFormat="1" ht="16.5" customHeight="1">
      <c r="A156" s="29"/>
      <c r="B156" s="145"/>
      <c r="C156" s="176" t="s">
        <v>284</v>
      </c>
      <c r="D156" s="176" t="s">
        <v>328</v>
      </c>
      <c r="E156" s="177" t="s">
        <v>539</v>
      </c>
      <c r="F156" s="178" t="s">
        <v>540</v>
      </c>
      <c r="G156" s="179" t="s">
        <v>522</v>
      </c>
      <c r="H156" s="180">
        <v>-2.5999999999999999E-2</v>
      </c>
      <c r="I156" s="181">
        <v>7630</v>
      </c>
      <c r="J156" s="181">
        <f>ROUND(I156*H156,2)</f>
        <v>-198.38</v>
      </c>
      <c r="K156" s="178" t="s">
        <v>1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0.55000000000000004</v>
      </c>
      <c r="R156" s="154">
        <f>Q156*H156</f>
        <v>-1.43E-2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332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-198.38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-198.38</v>
      </c>
      <c r="BL156" s="17" t="s">
        <v>278</v>
      </c>
      <c r="BM156" s="156" t="s">
        <v>541</v>
      </c>
    </row>
    <row r="157" spans="1:65" s="13" customFormat="1">
      <c r="B157" s="158"/>
      <c r="D157" s="159" t="s">
        <v>218</v>
      </c>
      <c r="E157" s="160" t="s">
        <v>1</v>
      </c>
      <c r="F157" s="161" t="s">
        <v>542</v>
      </c>
      <c r="H157" s="162">
        <v>-2.5999999999999999E-2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2" customFormat="1" ht="16.5" customHeight="1">
      <c r="A158" s="29"/>
      <c r="B158" s="145"/>
      <c r="C158" s="146" t="s">
        <v>290</v>
      </c>
      <c r="D158" s="146" t="s">
        <v>211</v>
      </c>
      <c r="E158" s="147" t="s">
        <v>543</v>
      </c>
      <c r="F158" s="148" t="s">
        <v>544</v>
      </c>
      <c r="G158" s="149" t="s">
        <v>250</v>
      </c>
      <c r="H158" s="150">
        <v>-7.2999999999999995E-2</v>
      </c>
      <c r="I158" s="151">
        <v>1000</v>
      </c>
      <c r="J158" s="151">
        <f>ROUND(I158*H158,2)</f>
        <v>-73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-73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-73</v>
      </c>
      <c r="BL158" s="17" t="s">
        <v>278</v>
      </c>
      <c r="BM158" s="156" t="s">
        <v>545</v>
      </c>
    </row>
    <row r="159" spans="1:65" s="2" customFormat="1" ht="16.5" customHeight="1">
      <c r="A159" s="29"/>
      <c r="B159" s="145"/>
      <c r="C159" s="146" t="s">
        <v>8</v>
      </c>
      <c r="D159" s="146" t="s">
        <v>211</v>
      </c>
      <c r="E159" s="147" t="s">
        <v>546</v>
      </c>
      <c r="F159" s="148" t="s">
        <v>547</v>
      </c>
      <c r="G159" s="149" t="s">
        <v>250</v>
      </c>
      <c r="H159" s="150">
        <v>-7.2999999999999995E-2</v>
      </c>
      <c r="I159" s="151">
        <v>900</v>
      </c>
      <c r="J159" s="151">
        <f>ROUND(I159*H159,2)</f>
        <v>-65.7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-65.7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-65.7</v>
      </c>
      <c r="BL159" s="17" t="s">
        <v>278</v>
      </c>
      <c r="BM159" s="156" t="s">
        <v>548</v>
      </c>
    </row>
    <row r="160" spans="1:65" s="12" customFormat="1" ht="22.9" customHeight="1">
      <c r="B160" s="133"/>
      <c r="D160" s="134" t="s">
        <v>69</v>
      </c>
      <c r="E160" s="143" t="s">
        <v>549</v>
      </c>
      <c r="F160" s="143" t="s">
        <v>550</v>
      </c>
      <c r="J160" s="144">
        <f>BK160</f>
        <v>-33708.54</v>
      </c>
      <c r="L160" s="133"/>
      <c r="M160" s="137"/>
      <c r="N160" s="138"/>
      <c r="O160" s="138"/>
      <c r="P160" s="139">
        <f>SUM(P161:P173)</f>
        <v>0</v>
      </c>
      <c r="Q160" s="138"/>
      <c r="R160" s="139">
        <f>SUM(R161:R173)</f>
        <v>-0.21009324000000001</v>
      </c>
      <c r="S160" s="138"/>
      <c r="T160" s="140">
        <f>SUM(T161:T173)</f>
        <v>0</v>
      </c>
      <c r="AR160" s="134" t="s">
        <v>79</v>
      </c>
      <c r="AT160" s="141" t="s">
        <v>69</v>
      </c>
      <c r="AU160" s="141" t="s">
        <v>77</v>
      </c>
      <c r="AY160" s="134" t="s">
        <v>208</v>
      </c>
      <c r="BK160" s="142">
        <f>SUM(BK161:BK173)</f>
        <v>-33708.54</v>
      </c>
    </row>
    <row r="161" spans="1:65" s="2" customFormat="1" ht="21.75" customHeight="1">
      <c r="A161" s="29"/>
      <c r="B161" s="145"/>
      <c r="C161" s="146" t="s">
        <v>278</v>
      </c>
      <c r="D161" s="146" t="s">
        <v>211</v>
      </c>
      <c r="E161" s="147" t="s">
        <v>551</v>
      </c>
      <c r="F161" s="148" t="s">
        <v>552</v>
      </c>
      <c r="G161" s="149" t="s">
        <v>287</v>
      </c>
      <c r="H161" s="150">
        <v>-11.81</v>
      </c>
      <c r="I161" s="151">
        <v>130</v>
      </c>
      <c r="J161" s="151">
        <f>ROUND(I161*H161,2)</f>
        <v>-1535.3</v>
      </c>
      <c r="K161" s="148" t="s">
        <v>1</v>
      </c>
      <c r="L161" s="30"/>
      <c r="M161" s="152" t="s">
        <v>1</v>
      </c>
      <c r="N161" s="153" t="s">
        <v>35</v>
      </c>
      <c r="O161" s="154">
        <v>0</v>
      </c>
      <c r="P161" s="154">
        <f>O161*H161</f>
        <v>0</v>
      </c>
      <c r="Q161" s="154">
        <v>2.31E-3</v>
      </c>
      <c r="R161" s="154">
        <f>Q161*H161</f>
        <v>-2.7281100000000003E-2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-1535.3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-1535.3</v>
      </c>
      <c r="BL161" s="17" t="s">
        <v>278</v>
      </c>
      <c r="BM161" s="156" t="s">
        <v>553</v>
      </c>
    </row>
    <row r="162" spans="1:65" s="13" customFormat="1">
      <c r="B162" s="158"/>
      <c r="D162" s="159" t="s">
        <v>218</v>
      </c>
      <c r="E162" s="160" t="s">
        <v>1</v>
      </c>
      <c r="F162" s="161" t="s">
        <v>554</v>
      </c>
      <c r="H162" s="162">
        <v>-11.81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77</v>
      </c>
      <c r="AY162" s="160" t="s">
        <v>208</v>
      </c>
    </row>
    <row r="163" spans="1:65" s="2" customFormat="1" ht="16.5" customHeight="1">
      <c r="A163" s="29"/>
      <c r="B163" s="145"/>
      <c r="C163" s="146" t="s">
        <v>302</v>
      </c>
      <c r="D163" s="146" t="s">
        <v>211</v>
      </c>
      <c r="E163" s="147" t="s">
        <v>555</v>
      </c>
      <c r="F163" s="148" t="s">
        <v>556</v>
      </c>
      <c r="G163" s="149" t="s">
        <v>287</v>
      </c>
      <c r="H163" s="150">
        <v>-17.760000000000002</v>
      </c>
      <c r="I163" s="151">
        <v>402</v>
      </c>
      <c r="J163" s="151">
        <f>ROUND(I163*H163,2)</f>
        <v>-7139.52</v>
      </c>
      <c r="K163" s="148" t="s">
        <v>1</v>
      </c>
      <c r="L163" s="30"/>
      <c r="M163" s="152" t="s">
        <v>1</v>
      </c>
      <c r="N163" s="153" t="s">
        <v>35</v>
      </c>
      <c r="O163" s="154">
        <v>0</v>
      </c>
      <c r="P163" s="154">
        <f>O163*H163</f>
        <v>0</v>
      </c>
      <c r="Q163" s="154">
        <v>1.98E-3</v>
      </c>
      <c r="R163" s="154">
        <f>Q163*H163</f>
        <v>-3.5164800000000003E-2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278</v>
      </c>
      <c r="AT163" s="156" t="s">
        <v>211</v>
      </c>
      <c r="AU163" s="156" t="s">
        <v>79</v>
      </c>
      <c r="AY163" s="17" t="s">
        <v>208</v>
      </c>
      <c r="BE163" s="157">
        <f>IF(N163="základní",J163,0)</f>
        <v>-7139.52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77</v>
      </c>
      <c r="BK163" s="157">
        <f>ROUND(I163*H163,2)</f>
        <v>-7139.52</v>
      </c>
      <c r="BL163" s="17" t="s">
        <v>278</v>
      </c>
      <c r="BM163" s="156" t="s">
        <v>557</v>
      </c>
    </row>
    <row r="164" spans="1:65" s="13" customFormat="1">
      <c r="B164" s="158"/>
      <c r="D164" s="159" t="s">
        <v>218</v>
      </c>
      <c r="E164" s="160" t="s">
        <v>1</v>
      </c>
      <c r="F164" s="161" t="s">
        <v>558</v>
      </c>
      <c r="H164" s="162">
        <v>-18.559999999999999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218</v>
      </c>
      <c r="AU164" s="160" t="s">
        <v>79</v>
      </c>
      <c r="AV164" s="13" t="s">
        <v>79</v>
      </c>
      <c r="AW164" s="13" t="s">
        <v>27</v>
      </c>
      <c r="AX164" s="13" t="s">
        <v>70</v>
      </c>
      <c r="AY164" s="160" t="s">
        <v>208</v>
      </c>
    </row>
    <row r="165" spans="1:65" s="13" customFormat="1">
      <c r="B165" s="158"/>
      <c r="D165" s="159" t="s">
        <v>218</v>
      </c>
      <c r="E165" s="160" t="s">
        <v>1</v>
      </c>
      <c r="F165" s="161" t="s">
        <v>559</v>
      </c>
      <c r="H165" s="162">
        <v>0.8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1:65" s="14" customFormat="1">
      <c r="B166" s="166"/>
      <c r="D166" s="159" t="s">
        <v>218</v>
      </c>
      <c r="E166" s="167" t="s">
        <v>1</v>
      </c>
      <c r="F166" s="168" t="s">
        <v>283</v>
      </c>
      <c r="H166" s="169">
        <v>-17.759999999999998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218</v>
      </c>
      <c r="AU166" s="167" t="s">
        <v>79</v>
      </c>
      <c r="AV166" s="14" t="s">
        <v>216</v>
      </c>
      <c r="AW166" s="14" t="s">
        <v>27</v>
      </c>
      <c r="AX166" s="14" t="s">
        <v>77</v>
      </c>
      <c r="AY166" s="167" t="s">
        <v>208</v>
      </c>
    </row>
    <row r="167" spans="1:65" s="2" customFormat="1" ht="16.5" customHeight="1">
      <c r="A167" s="29"/>
      <c r="B167" s="145"/>
      <c r="C167" s="146" t="s">
        <v>307</v>
      </c>
      <c r="D167" s="146" t="s">
        <v>211</v>
      </c>
      <c r="E167" s="147" t="s">
        <v>560</v>
      </c>
      <c r="F167" s="148" t="s">
        <v>561</v>
      </c>
      <c r="G167" s="149" t="s">
        <v>287</v>
      </c>
      <c r="H167" s="150">
        <v>-1.5</v>
      </c>
      <c r="I167" s="151">
        <v>932</v>
      </c>
      <c r="J167" s="151">
        <f>ROUND(I167*H167,2)</f>
        <v>-1398</v>
      </c>
      <c r="K167" s="148" t="s">
        <v>1</v>
      </c>
      <c r="L167" s="30"/>
      <c r="M167" s="152" t="s">
        <v>1</v>
      </c>
      <c r="N167" s="153" t="s">
        <v>35</v>
      </c>
      <c r="O167" s="154">
        <v>0</v>
      </c>
      <c r="P167" s="154">
        <f>O167*H167</f>
        <v>0</v>
      </c>
      <c r="Q167" s="154">
        <v>5.1200000000000004E-3</v>
      </c>
      <c r="R167" s="154">
        <f>Q167*H167</f>
        <v>-7.6800000000000011E-3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278</v>
      </c>
      <c r="AT167" s="156" t="s">
        <v>211</v>
      </c>
      <c r="AU167" s="156" t="s">
        <v>79</v>
      </c>
      <c r="AY167" s="17" t="s">
        <v>208</v>
      </c>
      <c r="BE167" s="157">
        <f>IF(N167="základní",J167,0)</f>
        <v>-1398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-1398</v>
      </c>
      <c r="BL167" s="17" t="s">
        <v>278</v>
      </c>
      <c r="BM167" s="156" t="s">
        <v>562</v>
      </c>
    </row>
    <row r="168" spans="1:65" s="13" customFormat="1">
      <c r="B168" s="158"/>
      <c r="D168" s="159" t="s">
        <v>218</v>
      </c>
      <c r="E168" s="160" t="s">
        <v>1</v>
      </c>
      <c r="F168" s="161" t="s">
        <v>563</v>
      </c>
      <c r="H168" s="162">
        <v>-1.5</v>
      </c>
      <c r="L168" s="158"/>
      <c r="M168" s="163"/>
      <c r="N168" s="164"/>
      <c r="O168" s="164"/>
      <c r="P168" s="164"/>
      <c r="Q168" s="164"/>
      <c r="R168" s="164"/>
      <c r="S168" s="164"/>
      <c r="T168" s="165"/>
      <c r="AT168" s="160" t="s">
        <v>218</v>
      </c>
      <c r="AU168" s="160" t="s">
        <v>79</v>
      </c>
      <c r="AV168" s="13" t="s">
        <v>79</v>
      </c>
      <c r="AW168" s="13" t="s">
        <v>27</v>
      </c>
      <c r="AX168" s="13" t="s">
        <v>77</v>
      </c>
      <c r="AY168" s="160" t="s">
        <v>208</v>
      </c>
    </row>
    <row r="169" spans="1:65" s="2" customFormat="1" ht="16.5" customHeight="1">
      <c r="A169" s="29"/>
      <c r="B169" s="145"/>
      <c r="C169" s="146" t="s">
        <v>311</v>
      </c>
      <c r="D169" s="146" t="s">
        <v>211</v>
      </c>
      <c r="E169" s="147" t="s">
        <v>564</v>
      </c>
      <c r="F169" s="148" t="s">
        <v>565</v>
      </c>
      <c r="G169" s="149" t="s">
        <v>287</v>
      </c>
      <c r="H169" s="150">
        <v>-54.462000000000003</v>
      </c>
      <c r="I169" s="151">
        <v>360</v>
      </c>
      <c r="J169" s="151">
        <f>ROUND(I169*H169,2)</f>
        <v>-19606.32</v>
      </c>
      <c r="K169" s="148" t="s">
        <v>1</v>
      </c>
      <c r="L169" s="30"/>
      <c r="M169" s="152" t="s">
        <v>1</v>
      </c>
      <c r="N169" s="153" t="s">
        <v>35</v>
      </c>
      <c r="O169" s="154">
        <v>0</v>
      </c>
      <c r="P169" s="154">
        <f>O169*H169</f>
        <v>0</v>
      </c>
      <c r="Q169" s="154">
        <v>2.5699999999999998E-3</v>
      </c>
      <c r="R169" s="154">
        <f>Q169*H169</f>
        <v>-0.13996734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278</v>
      </c>
      <c r="AT169" s="156" t="s">
        <v>211</v>
      </c>
      <c r="AU169" s="156" t="s">
        <v>79</v>
      </c>
      <c r="AY169" s="17" t="s">
        <v>208</v>
      </c>
      <c r="BE169" s="157">
        <f>IF(N169="základní",J169,0)</f>
        <v>-19606.32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-19606.32</v>
      </c>
      <c r="BL169" s="17" t="s">
        <v>278</v>
      </c>
      <c r="BM169" s="156" t="s">
        <v>566</v>
      </c>
    </row>
    <row r="170" spans="1:65" s="13" customFormat="1">
      <c r="B170" s="158"/>
      <c r="D170" s="159" t="s">
        <v>218</v>
      </c>
      <c r="E170" s="160" t="s">
        <v>1</v>
      </c>
      <c r="F170" s="161" t="s">
        <v>567</v>
      </c>
      <c r="H170" s="162">
        <v>-54.462000000000003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208</v>
      </c>
    </row>
    <row r="171" spans="1:65" s="2" customFormat="1" ht="21.75" customHeight="1">
      <c r="A171" s="29"/>
      <c r="B171" s="145"/>
      <c r="C171" s="146" t="s">
        <v>387</v>
      </c>
      <c r="D171" s="146" t="s">
        <v>211</v>
      </c>
      <c r="E171" s="147" t="s">
        <v>568</v>
      </c>
      <c r="F171" s="148" t="s">
        <v>569</v>
      </c>
      <c r="G171" s="149" t="s">
        <v>452</v>
      </c>
      <c r="H171" s="150">
        <v>-10</v>
      </c>
      <c r="I171" s="151">
        <v>360</v>
      </c>
      <c r="J171" s="151">
        <f>ROUND(I171*H171,2)</f>
        <v>-3600</v>
      </c>
      <c r="K171" s="148" t="s">
        <v>1</v>
      </c>
      <c r="L171" s="30"/>
      <c r="M171" s="152" t="s">
        <v>1</v>
      </c>
      <c r="N171" s="153" t="s">
        <v>35</v>
      </c>
      <c r="O171" s="154">
        <v>0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278</v>
      </c>
      <c r="AT171" s="156" t="s">
        <v>211</v>
      </c>
      <c r="AU171" s="156" t="s">
        <v>79</v>
      </c>
      <c r="AY171" s="17" t="s">
        <v>208</v>
      </c>
      <c r="BE171" s="157">
        <f>IF(N171="základní",J171,0)</f>
        <v>-3600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-3600</v>
      </c>
      <c r="BL171" s="17" t="s">
        <v>278</v>
      </c>
      <c r="BM171" s="156" t="s">
        <v>570</v>
      </c>
    </row>
    <row r="172" spans="1:65" s="2" customFormat="1" ht="16.5" customHeight="1">
      <c r="A172" s="29"/>
      <c r="B172" s="145"/>
      <c r="C172" s="146" t="s">
        <v>7</v>
      </c>
      <c r="D172" s="146" t="s">
        <v>211</v>
      </c>
      <c r="E172" s="147" t="s">
        <v>571</v>
      </c>
      <c r="F172" s="148" t="s">
        <v>572</v>
      </c>
      <c r="G172" s="149" t="s">
        <v>250</v>
      </c>
      <c r="H172" s="150">
        <v>-0.22600000000000001</v>
      </c>
      <c r="I172" s="151">
        <v>1000</v>
      </c>
      <c r="J172" s="151">
        <f>ROUND(I172*H172,2)</f>
        <v>-226</v>
      </c>
      <c r="K172" s="148" t="s">
        <v>1</v>
      </c>
      <c r="L172" s="30"/>
      <c r="M172" s="152" t="s">
        <v>1</v>
      </c>
      <c r="N172" s="153" t="s">
        <v>35</v>
      </c>
      <c r="O172" s="154">
        <v>0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-226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-226</v>
      </c>
      <c r="BL172" s="17" t="s">
        <v>278</v>
      </c>
      <c r="BM172" s="156" t="s">
        <v>573</v>
      </c>
    </row>
    <row r="173" spans="1:65" s="2" customFormat="1" ht="16.5" customHeight="1">
      <c r="A173" s="29"/>
      <c r="B173" s="145"/>
      <c r="C173" s="146" t="s">
        <v>455</v>
      </c>
      <c r="D173" s="146" t="s">
        <v>211</v>
      </c>
      <c r="E173" s="147" t="s">
        <v>574</v>
      </c>
      <c r="F173" s="148" t="s">
        <v>575</v>
      </c>
      <c r="G173" s="149" t="s">
        <v>250</v>
      </c>
      <c r="H173" s="150">
        <v>-0.22600000000000001</v>
      </c>
      <c r="I173" s="151">
        <v>900</v>
      </c>
      <c r="J173" s="151">
        <f>ROUND(I173*H173,2)</f>
        <v>-203.4</v>
      </c>
      <c r="K173" s="148" t="s">
        <v>1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-203.4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-203.4</v>
      </c>
      <c r="BL173" s="17" t="s">
        <v>278</v>
      </c>
      <c r="BM173" s="156" t="s">
        <v>576</v>
      </c>
    </row>
    <row r="174" spans="1:65" s="12" customFormat="1" ht="22.9" customHeight="1">
      <c r="B174" s="133"/>
      <c r="D174" s="134" t="s">
        <v>69</v>
      </c>
      <c r="E174" s="143" t="s">
        <v>471</v>
      </c>
      <c r="F174" s="143" t="s">
        <v>472</v>
      </c>
      <c r="J174" s="144">
        <f>BK174</f>
        <v>-192482.7</v>
      </c>
      <c r="L174" s="133"/>
      <c r="M174" s="137"/>
      <c r="N174" s="138"/>
      <c r="O174" s="138"/>
      <c r="P174" s="139">
        <f>SUM(P175:P190)</f>
        <v>0</v>
      </c>
      <c r="Q174" s="138"/>
      <c r="R174" s="139">
        <f>SUM(R175:R190)</f>
        <v>-0.13267000000000001</v>
      </c>
      <c r="S174" s="138"/>
      <c r="T174" s="140">
        <f>SUM(T175:T190)</f>
        <v>0</v>
      </c>
      <c r="AR174" s="134" t="s">
        <v>79</v>
      </c>
      <c r="AT174" s="141" t="s">
        <v>69</v>
      </c>
      <c r="AU174" s="141" t="s">
        <v>77</v>
      </c>
      <c r="AY174" s="134" t="s">
        <v>208</v>
      </c>
      <c r="BK174" s="142">
        <f>SUM(BK175:BK190)</f>
        <v>-192482.7</v>
      </c>
    </row>
    <row r="175" spans="1:65" s="2" customFormat="1" ht="16.5" customHeight="1">
      <c r="A175" s="29"/>
      <c r="B175" s="145"/>
      <c r="C175" s="146" t="s">
        <v>459</v>
      </c>
      <c r="D175" s="146" t="s">
        <v>211</v>
      </c>
      <c r="E175" s="147" t="s">
        <v>577</v>
      </c>
      <c r="F175" s="148" t="s">
        <v>578</v>
      </c>
      <c r="G175" s="149" t="s">
        <v>452</v>
      </c>
      <c r="H175" s="150">
        <v>-3</v>
      </c>
      <c r="I175" s="151">
        <v>2400</v>
      </c>
      <c r="J175" s="151">
        <f>ROUND(I175*H175,2)</f>
        <v>-7200</v>
      </c>
      <c r="K175" s="148" t="s">
        <v>215</v>
      </c>
      <c r="L175" s="30"/>
      <c r="M175" s="152" t="s">
        <v>1</v>
      </c>
      <c r="N175" s="153" t="s">
        <v>35</v>
      </c>
      <c r="O175" s="154">
        <v>0</v>
      </c>
      <c r="P175" s="154">
        <f>O175*H175</f>
        <v>0</v>
      </c>
      <c r="Q175" s="154">
        <v>2.7E-4</v>
      </c>
      <c r="R175" s="154">
        <f>Q175*H175</f>
        <v>-8.0999999999999996E-4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278</v>
      </c>
      <c r="AT175" s="156" t="s">
        <v>211</v>
      </c>
      <c r="AU175" s="156" t="s">
        <v>79</v>
      </c>
      <c r="AY175" s="17" t="s">
        <v>208</v>
      </c>
      <c r="BE175" s="157">
        <f>IF(N175="základní",J175,0)</f>
        <v>-7200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77</v>
      </c>
      <c r="BK175" s="157">
        <f>ROUND(I175*H175,2)</f>
        <v>-7200</v>
      </c>
      <c r="BL175" s="17" t="s">
        <v>278</v>
      </c>
      <c r="BM175" s="156" t="s">
        <v>579</v>
      </c>
    </row>
    <row r="176" spans="1:65" s="13" customFormat="1">
      <c r="B176" s="158"/>
      <c r="D176" s="159" t="s">
        <v>218</v>
      </c>
      <c r="E176" s="160" t="s">
        <v>1</v>
      </c>
      <c r="F176" s="161" t="s">
        <v>580</v>
      </c>
      <c r="H176" s="162">
        <v>-11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218</v>
      </c>
      <c r="AU176" s="160" t="s">
        <v>79</v>
      </c>
      <c r="AV176" s="13" t="s">
        <v>79</v>
      </c>
      <c r="AW176" s="13" t="s">
        <v>27</v>
      </c>
      <c r="AX176" s="13" t="s">
        <v>70</v>
      </c>
      <c r="AY176" s="160" t="s">
        <v>208</v>
      </c>
    </row>
    <row r="177" spans="1:65" s="13" customFormat="1">
      <c r="B177" s="158"/>
      <c r="D177" s="159" t="s">
        <v>218</v>
      </c>
      <c r="E177" s="160" t="s">
        <v>1</v>
      </c>
      <c r="F177" s="161" t="s">
        <v>581</v>
      </c>
      <c r="H177" s="162">
        <v>8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1:65" s="14" customFormat="1">
      <c r="B178" s="166"/>
      <c r="D178" s="159" t="s">
        <v>218</v>
      </c>
      <c r="E178" s="167" t="s">
        <v>1</v>
      </c>
      <c r="F178" s="168" t="s">
        <v>283</v>
      </c>
      <c r="H178" s="169">
        <v>-3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218</v>
      </c>
      <c r="AU178" s="167" t="s">
        <v>79</v>
      </c>
      <c r="AV178" s="14" t="s">
        <v>216</v>
      </c>
      <c r="AW178" s="14" t="s">
        <v>27</v>
      </c>
      <c r="AX178" s="14" t="s">
        <v>77</v>
      </c>
      <c r="AY178" s="167" t="s">
        <v>208</v>
      </c>
    </row>
    <row r="179" spans="1:65" s="2" customFormat="1" ht="21.75" customHeight="1">
      <c r="A179" s="29"/>
      <c r="B179" s="145"/>
      <c r="C179" s="176" t="s">
        <v>464</v>
      </c>
      <c r="D179" s="176" t="s">
        <v>328</v>
      </c>
      <c r="E179" s="177" t="s">
        <v>582</v>
      </c>
      <c r="F179" s="178" t="s">
        <v>583</v>
      </c>
      <c r="G179" s="179" t="s">
        <v>452</v>
      </c>
      <c r="H179" s="180">
        <v>-2</v>
      </c>
      <c r="I179" s="181">
        <v>38632</v>
      </c>
      <c r="J179" s="181">
        <f>ROUND(I179*H179,2)</f>
        <v>-77264</v>
      </c>
      <c r="K179" s="178" t="s">
        <v>1</v>
      </c>
      <c r="L179" s="182"/>
      <c r="M179" s="183" t="s">
        <v>1</v>
      </c>
      <c r="N179" s="184" t="s">
        <v>35</v>
      </c>
      <c r="O179" s="154">
        <v>0</v>
      </c>
      <c r="P179" s="154">
        <f>O179*H179</f>
        <v>0</v>
      </c>
      <c r="Q179" s="154">
        <v>3.2899999999999999E-2</v>
      </c>
      <c r="R179" s="154">
        <f>Q179*H179</f>
        <v>-6.5799999999999997E-2</v>
      </c>
      <c r="S179" s="154">
        <v>0</v>
      </c>
      <c r="T179" s="15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332</v>
      </c>
      <c r="AT179" s="156" t="s">
        <v>328</v>
      </c>
      <c r="AU179" s="156" t="s">
        <v>79</v>
      </c>
      <c r="AY179" s="17" t="s">
        <v>208</v>
      </c>
      <c r="BE179" s="157">
        <f>IF(N179="základní",J179,0)</f>
        <v>-77264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7" t="s">
        <v>77</v>
      </c>
      <c r="BK179" s="157">
        <f>ROUND(I179*H179,2)</f>
        <v>-77264</v>
      </c>
      <c r="BL179" s="17" t="s">
        <v>278</v>
      </c>
      <c r="BM179" s="156" t="s">
        <v>584</v>
      </c>
    </row>
    <row r="180" spans="1:65" s="13" customFormat="1">
      <c r="B180" s="158"/>
      <c r="D180" s="159" t="s">
        <v>218</v>
      </c>
      <c r="E180" s="160" t="s">
        <v>1</v>
      </c>
      <c r="F180" s="161" t="s">
        <v>585</v>
      </c>
      <c r="H180" s="162">
        <v>-9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218</v>
      </c>
      <c r="AU180" s="160" t="s">
        <v>79</v>
      </c>
      <c r="AV180" s="13" t="s">
        <v>79</v>
      </c>
      <c r="AW180" s="13" t="s">
        <v>27</v>
      </c>
      <c r="AX180" s="13" t="s">
        <v>70</v>
      </c>
      <c r="AY180" s="160" t="s">
        <v>208</v>
      </c>
    </row>
    <row r="181" spans="1:65" s="13" customFormat="1">
      <c r="B181" s="158"/>
      <c r="D181" s="159" t="s">
        <v>218</v>
      </c>
      <c r="E181" s="160" t="s">
        <v>1</v>
      </c>
      <c r="F181" s="161" t="s">
        <v>586</v>
      </c>
      <c r="H181" s="162">
        <v>7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70</v>
      </c>
      <c r="AY181" s="160" t="s">
        <v>208</v>
      </c>
    </row>
    <row r="182" spans="1:65" s="14" customFormat="1">
      <c r="B182" s="166"/>
      <c r="D182" s="159" t="s">
        <v>218</v>
      </c>
      <c r="E182" s="167" t="s">
        <v>1</v>
      </c>
      <c r="F182" s="168" t="s">
        <v>283</v>
      </c>
      <c r="H182" s="169">
        <v>-2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218</v>
      </c>
      <c r="AU182" s="167" t="s">
        <v>79</v>
      </c>
      <c r="AV182" s="14" t="s">
        <v>216</v>
      </c>
      <c r="AW182" s="14" t="s">
        <v>27</v>
      </c>
      <c r="AX182" s="14" t="s">
        <v>77</v>
      </c>
      <c r="AY182" s="167" t="s">
        <v>208</v>
      </c>
    </row>
    <row r="183" spans="1:65" s="2" customFormat="1" ht="16.5" customHeight="1">
      <c r="A183" s="29"/>
      <c r="B183" s="145"/>
      <c r="C183" s="176" t="s">
        <v>469</v>
      </c>
      <c r="D183" s="176" t="s">
        <v>328</v>
      </c>
      <c r="E183" s="177" t="s">
        <v>587</v>
      </c>
      <c r="F183" s="178" t="s">
        <v>588</v>
      </c>
      <c r="G183" s="179" t="s">
        <v>452</v>
      </c>
      <c r="H183" s="180">
        <v>-1</v>
      </c>
      <c r="I183" s="181">
        <v>37560</v>
      </c>
      <c r="J183" s="181">
        <f>ROUND(I183*H183,2)</f>
        <v>-37560</v>
      </c>
      <c r="K183" s="178" t="s">
        <v>1</v>
      </c>
      <c r="L183" s="182"/>
      <c r="M183" s="183" t="s">
        <v>1</v>
      </c>
      <c r="N183" s="184" t="s">
        <v>35</v>
      </c>
      <c r="O183" s="154">
        <v>0</v>
      </c>
      <c r="P183" s="154">
        <f>O183*H183</f>
        <v>0</v>
      </c>
      <c r="Q183" s="154">
        <v>3.2899999999999999E-2</v>
      </c>
      <c r="R183" s="154">
        <f>Q183*H183</f>
        <v>-3.2899999999999999E-2</v>
      </c>
      <c r="S183" s="154">
        <v>0</v>
      </c>
      <c r="T183" s="15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332</v>
      </c>
      <c r="AT183" s="156" t="s">
        <v>328</v>
      </c>
      <c r="AU183" s="156" t="s">
        <v>79</v>
      </c>
      <c r="AY183" s="17" t="s">
        <v>208</v>
      </c>
      <c r="BE183" s="157">
        <f>IF(N183="základní",J183,0)</f>
        <v>-37560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7" t="s">
        <v>77</v>
      </c>
      <c r="BK183" s="157">
        <f>ROUND(I183*H183,2)</f>
        <v>-37560</v>
      </c>
      <c r="BL183" s="17" t="s">
        <v>278</v>
      </c>
      <c r="BM183" s="156" t="s">
        <v>589</v>
      </c>
    </row>
    <row r="184" spans="1:65" s="13" customFormat="1">
      <c r="B184" s="158"/>
      <c r="D184" s="159" t="s">
        <v>218</v>
      </c>
      <c r="E184" s="160" t="s">
        <v>1</v>
      </c>
      <c r="F184" s="161" t="s">
        <v>590</v>
      </c>
      <c r="H184" s="162">
        <v>-2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218</v>
      </c>
      <c r="AU184" s="160" t="s">
        <v>79</v>
      </c>
      <c r="AV184" s="13" t="s">
        <v>79</v>
      </c>
      <c r="AW184" s="13" t="s">
        <v>27</v>
      </c>
      <c r="AX184" s="13" t="s">
        <v>70</v>
      </c>
      <c r="AY184" s="160" t="s">
        <v>208</v>
      </c>
    </row>
    <row r="185" spans="1:65" s="13" customFormat="1">
      <c r="B185" s="158"/>
      <c r="D185" s="159" t="s">
        <v>218</v>
      </c>
      <c r="E185" s="160" t="s">
        <v>1</v>
      </c>
      <c r="F185" s="161" t="s">
        <v>591</v>
      </c>
      <c r="H185" s="162">
        <v>1</v>
      </c>
      <c r="L185" s="158"/>
      <c r="M185" s="163"/>
      <c r="N185" s="164"/>
      <c r="O185" s="164"/>
      <c r="P185" s="164"/>
      <c r="Q185" s="164"/>
      <c r="R185" s="164"/>
      <c r="S185" s="164"/>
      <c r="T185" s="165"/>
      <c r="AT185" s="160" t="s">
        <v>218</v>
      </c>
      <c r="AU185" s="160" t="s">
        <v>79</v>
      </c>
      <c r="AV185" s="13" t="s">
        <v>79</v>
      </c>
      <c r="AW185" s="13" t="s">
        <v>27</v>
      </c>
      <c r="AX185" s="13" t="s">
        <v>70</v>
      </c>
      <c r="AY185" s="160" t="s">
        <v>208</v>
      </c>
    </row>
    <row r="186" spans="1:65" s="14" customFormat="1">
      <c r="B186" s="166"/>
      <c r="D186" s="159" t="s">
        <v>218</v>
      </c>
      <c r="E186" s="167" t="s">
        <v>1</v>
      </c>
      <c r="F186" s="168" t="s">
        <v>283</v>
      </c>
      <c r="H186" s="169">
        <v>-1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218</v>
      </c>
      <c r="AU186" s="167" t="s">
        <v>79</v>
      </c>
      <c r="AV186" s="14" t="s">
        <v>216</v>
      </c>
      <c r="AW186" s="14" t="s">
        <v>27</v>
      </c>
      <c r="AX186" s="14" t="s">
        <v>77</v>
      </c>
      <c r="AY186" s="167" t="s">
        <v>208</v>
      </c>
    </row>
    <row r="187" spans="1:65" s="2" customFormat="1" ht="16.5" customHeight="1">
      <c r="A187" s="29"/>
      <c r="B187" s="145"/>
      <c r="C187" s="146" t="s">
        <v>470</v>
      </c>
      <c r="D187" s="146" t="s">
        <v>211</v>
      </c>
      <c r="E187" s="147" t="s">
        <v>592</v>
      </c>
      <c r="F187" s="148" t="s">
        <v>593</v>
      </c>
      <c r="G187" s="149" t="s">
        <v>452</v>
      </c>
      <c r="H187" s="150">
        <v>-1</v>
      </c>
      <c r="I187" s="151">
        <v>2400</v>
      </c>
      <c r="J187" s="151">
        <f>ROUND(I187*H187,2)</f>
        <v>-2400</v>
      </c>
      <c r="K187" s="148" t="s">
        <v>1</v>
      </c>
      <c r="L187" s="30"/>
      <c r="M187" s="152" t="s">
        <v>1</v>
      </c>
      <c r="N187" s="153" t="s">
        <v>35</v>
      </c>
      <c r="O187" s="154">
        <v>0</v>
      </c>
      <c r="P187" s="154">
        <f>O187*H187</f>
        <v>0</v>
      </c>
      <c r="Q187" s="154">
        <v>2.5999999999999998E-4</v>
      </c>
      <c r="R187" s="154">
        <f>Q187*H187</f>
        <v>-2.5999999999999998E-4</v>
      </c>
      <c r="S187" s="154">
        <v>0</v>
      </c>
      <c r="T187" s="15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278</v>
      </c>
      <c r="AT187" s="156" t="s">
        <v>211</v>
      </c>
      <c r="AU187" s="156" t="s">
        <v>79</v>
      </c>
      <c r="AY187" s="17" t="s">
        <v>208</v>
      </c>
      <c r="BE187" s="157">
        <f>IF(N187="základní",J187,0)</f>
        <v>-2400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77</v>
      </c>
      <c r="BK187" s="157">
        <f>ROUND(I187*H187,2)</f>
        <v>-2400</v>
      </c>
      <c r="BL187" s="17" t="s">
        <v>278</v>
      </c>
      <c r="BM187" s="156" t="s">
        <v>594</v>
      </c>
    </row>
    <row r="188" spans="1:65" s="2" customFormat="1" ht="21.75" customHeight="1">
      <c r="A188" s="29"/>
      <c r="B188" s="145"/>
      <c r="C188" s="176" t="s">
        <v>473</v>
      </c>
      <c r="D188" s="176" t="s">
        <v>328</v>
      </c>
      <c r="E188" s="177" t="s">
        <v>595</v>
      </c>
      <c r="F188" s="178" t="s">
        <v>596</v>
      </c>
      <c r="G188" s="179" t="s">
        <v>452</v>
      </c>
      <c r="H188" s="180">
        <v>-1</v>
      </c>
      <c r="I188" s="181">
        <v>67963</v>
      </c>
      <c r="J188" s="181">
        <f>ROUND(I188*H188,2)</f>
        <v>-67963</v>
      </c>
      <c r="K188" s="178" t="s">
        <v>1</v>
      </c>
      <c r="L188" s="182"/>
      <c r="M188" s="183" t="s">
        <v>1</v>
      </c>
      <c r="N188" s="184" t="s">
        <v>35</v>
      </c>
      <c r="O188" s="154">
        <v>0</v>
      </c>
      <c r="P188" s="154">
        <f>O188*H188</f>
        <v>0</v>
      </c>
      <c r="Q188" s="154">
        <v>3.2899999999999999E-2</v>
      </c>
      <c r="R188" s="154">
        <f>Q188*H188</f>
        <v>-3.2899999999999999E-2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332</v>
      </c>
      <c r="AT188" s="156" t="s">
        <v>328</v>
      </c>
      <c r="AU188" s="156" t="s">
        <v>79</v>
      </c>
      <c r="AY188" s="17" t="s">
        <v>208</v>
      </c>
      <c r="BE188" s="157">
        <f>IF(N188="základní",J188,0)</f>
        <v>-67963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77</v>
      </c>
      <c r="BK188" s="157">
        <f>ROUND(I188*H188,2)</f>
        <v>-67963</v>
      </c>
      <c r="BL188" s="17" t="s">
        <v>278</v>
      </c>
      <c r="BM188" s="156" t="s">
        <v>597</v>
      </c>
    </row>
    <row r="189" spans="1:65" s="2" customFormat="1" ht="16.5" customHeight="1">
      <c r="A189" s="29"/>
      <c r="B189" s="145"/>
      <c r="C189" s="146" t="s">
        <v>478</v>
      </c>
      <c r="D189" s="146" t="s">
        <v>211</v>
      </c>
      <c r="E189" s="147" t="s">
        <v>598</v>
      </c>
      <c r="F189" s="148" t="s">
        <v>599</v>
      </c>
      <c r="G189" s="149" t="s">
        <v>250</v>
      </c>
      <c r="H189" s="150">
        <v>-6.6000000000000003E-2</v>
      </c>
      <c r="I189" s="151">
        <v>950</v>
      </c>
      <c r="J189" s="151">
        <f>ROUND(I189*H189,2)</f>
        <v>-62.7</v>
      </c>
      <c r="K189" s="148" t="s">
        <v>215</v>
      </c>
      <c r="L189" s="30"/>
      <c r="M189" s="152" t="s">
        <v>1</v>
      </c>
      <c r="N189" s="153" t="s">
        <v>35</v>
      </c>
      <c r="O189" s="154">
        <v>0</v>
      </c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278</v>
      </c>
      <c r="AT189" s="156" t="s">
        <v>211</v>
      </c>
      <c r="AU189" s="156" t="s">
        <v>79</v>
      </c>
      <c r="AY189" s="17" t="s">
        <v>208</v>
      </c>
      <c r="BE189" s="157">
        <f>IF(N189="základní",J189,0)</f>
        <v>-62.7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77</v>
      </c>
      <c r="BK189" s="157">
        <f>ROUND(I189*H189,2)</f>
        <v>-62.7</v>
      </c>
      <c r="BL189" s="17" t="s">
        <v>278</v>
      </c>
      <c r="BM189" s="156" t="s">
        <v>600</v>
      </c>
    </row>
    <row r="190" spans="1:65" s="2" customFormat="1" ht="16.5" customHeight="1">
      <c r="A190" s="29"/>
      <c r="B190" s="145"/>
      <c r="C190" s="146" t="s">
        <v>601</v>
      </c>
      <c r="D190" s="146" t="s">
        <v>211</v>
      </c>
      <c r="E190" s="147" t="s">
        <v>602</v>
      </c>
      <c r="F190" s="148" t="s">
        <v>603</v>
      </c>
      <c r="G190" s="149" t="s">
        <v>250</v>
      </c>
      <c r="H190" s="150">
        <v>-6.6000000000000003E-2</v>
      </c>
      <c r="I190" s="151">
        <v>500</v>
      </c>
      <c r="J190" s="151">
        <f>ROUND(I190*H190,2)</f>
        <v>-33</v>
      </c>
      <c r="K190" s="148" t="s">
        <v>215</v>
      </c>
      <c r="L190" s="30"/>
      <c r="M190" s="192" t="s">
        <v>1</v>
      </c>
      <c r="N190" s="193" t="s">
        <v>35</v>
      </c>
      <c r="O190" s="194">
        <v>0</v>
      </c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6" t="s">
        <v>278</v>
      </c>
      <c r="AT190" s="156" t="s">
        <v>211</v>
      </c>
      <c r="AU190" s="156" t="s">
        <v>79</v>
      </c>
      <c r="AY190" s="17" t="s">
        <v>208</v>
      </c>
      <c r="BE190" s="157">
        <f>IF(N190="základní",J190,0)</f>
        <v>-33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7" t="s">
        <v>77</v>
      </c>
      <c r="BK190" s="157">
        <f>ROUND(I190*H190,2)</f>
        <v>-33</v>
      </c>
      <c r="BL190" s="17" t="s">
        <v>278</v>
      </c>
      <c r="BM190" s="156" t="s">
        <v>604</v>
      </c>
    </row>
    <row r="191" spans="1:65" s="2" customFormat="1" ht="6.95" customHeight="1">
      <c r="A191" s="29"/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30"/>
      <c r="M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</row>
  </sheetData>
  <autoFilter ref="C127:K190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12"/>
  <sheetViews>
    <sheetView showGridLines="0" topLeftCell="A174" workbookViewId="0">
      <selection activeCell="V198" sqref="V19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99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23.25" customHeight="1">
      <c r="A9" s="29"/>
      <c r="B9" s="30"/>
      <c r="C9" s="29"/>
      <c r="D9" s="29"/>
      <c r="E9" s="242" t="s">
        <v>482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605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ROUND(J130, 2)</f>
        <v>176278.65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ROUND((SUM(BE130:BE211)),  2)</f>
        <v>176278.65</v>
      </c>
      <c r="G35" s="29"/>
      <c r="H35" s="29"/>
      <c r="I35" s="103">
        <v>0.21</v>
      </c>
      <c r="J35" s="102">
        <f>ROUND(((SUM(BE130:BE211))*I35),  2)</f>
        <v>37018.519999999997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ROUND((SUM(BF130:BF211)),  2)</f>
        <v>0</v>
      </c>
      <c r="G36" s="29"/>
      <c r="H36" s="29"/>
      <c r="I36" s="103">
        <v>0.15</v>
      </c>
      <c r="J36" s="102">
        <f>ROUND(((SUM(BF130:BF211))*I36),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ROUND((SUM(BG130:BG211)),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ROUND((SUM(BH130:BH211)),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ROUND((SUM(BI130:BI211)),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213297.16999999998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23.25" customHeight="1">
      <c r="A87" s="29"/>
      <c r="B87" s="30"/>
      <c r="C87" s="29"/>
      <c r="D87" s="29"/>
      <c r="E87" s="242" t="s">
        <v>482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Úpravy střechy + klempířské konstrukce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J130</f>
        <v>176278.65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J131</f>
        <v>816.26</v>
      </c>
      <c r="L99" s="115"/>
    </row>
    <row r="100" spans="1:47" s="10" customFormat="1" ht="19.899999999999999" customHeight="1">
      <c r="B100" s="119"/>
      <c r="D100" s="120" t="s">
        <v>188</v>
      </c>
      <c r="E100" s="121"/>
      <c r="F100" s="121"/>
      <c r="G100" s="121"/>
      <c r="H100" s="121"/>
      <c r="I100" s="121"/>
      <c r="J100" s="122">
        <f>J132</f>
        <v>816.26</v>
      </c>
      <c r="L100" s="119"/>
    </row>
    <row r="101" spans="1:47" s="9" customFormat="1" ht="24.95" customHeight="1">
      <c r="B101" s="115"/>
      <c r="D101" s="116" t="s">
        <v>190</v>
      </c>
      <c r="E101" s="117"/>
      <c r="F101" s="117"/>
      <c r="G101" s="117"/>
      <c r="H101" s="117"/>
      <c r="I101" s="117"/>
      <c r="J101" s="118">
        <f>J138</f>
        <v>175462.38999999998</v>
      </c>
      <c r="L101" s="115"/>
    </row>
    <row r="102" spans="1:47" s="10" customFormat="1" ht="19.899999999999999" customHeight="1">
      <c r="B102" s="119"/>
      <c r="D102" s="120" t="s">
        <v>487</v>
      </c>
      <c r="E102" s="121"/>
      <c r="F102" s="121"/>
      <c r="G102" s="121"/>
      <c r="H102" s="121"/>
      <c r="I102" s="121"/>
      <c r="J102" s="122">
        <f>J139</f>
        <v>55173.2</v>
      </c>
      <c r="L102" s="119"/>
    </row>
    <row r="103" spans="1:47" s="10" customFormat="1" ht="19.899999999999999" customHeight="1">
      <c r="B103" s="119"/>
      <c r="D103" s="120" t="s">
        <v>191</v>
      </c>
      <c r="E103" s="121"/>
      <c r="F103" s="121"/>
      <c r="G103" s="121"/>
      <c r="H103" s="121"/>
      <c r="I103" s="121"/>
      <c r="J103" s="122">
        <f>J160</f>
        <v>12511.8</v>
      </c>
      <c r="L103" s="119"/>
    </row>
    <row r="104" spans="1:47" s="10" customFormat="1" ht="19.899999999999999" customHeight="1">
      <c r="B104" s="119"/>
      <c r="D104" s="120" t="s">
        <v>488</v>
      </c>
      <c r="E104" s="121"/>
      <c r="F104" s="121"/>
      <c r="G104" s="121"/>
      <c r="H104" s="121"/>
      <c r="I104" s="121"/>
      <c r="J104" s="122">
        <f>J169</f>
        <v>76983.989999999991</v>
      </c>
      <c r="L104" s="119"/>
    </row>
    <row r="105" spans="1:47" s="10" customFormat="1" ht="19.899999999999999" customHeight="1">
      <c r="B105" s="119"/>
      <c r="D105" s="120" t="s">
        <v>606</v>
      </c>
      <c r="E105" s="121"/>
      <c r="F105" s="121"/>
      <c r="G105" s="121"/>
      <c r="H105" s="121"/>
      <c r="I105" s="121"/>
      <c r="J105" s="122">
        <f>J186</f>
        <v>1991.23</v>
      </c>
      <c r="L105" s="119"/>
    </row>
    <row r="106" spans="1:47" s="10" customFormat="1" ht="19.899999999999999" customHeight="1">
      <c r="B106" s="119"/>
      <c r="D106" s="120" t="s">
        <v>394</v>
      </c>
      <c r="E106" s="121"/>
      <c r="F106" s="121"/>
      <c r="G106" s="121"/>
      <c r="H106" s="121"/>
      <c r="I106" s="121"/>
      <c r="J106" s="122">
        <f>J195</f>
        <v>22011.48</v>
      </c>
      <c r="L106" s="119"/>
    </row>
    <row r="107" spans="1:47" s="10" customFormat="1" ht="19.899999999999999" customHeight="1">
      <c r="B107" s="119"/>
      <c r="D107" s="120" t="s">
        <v>607</v>
      </c>
      <c r="E107" s="121"/>
      <c r="F107" s="121"/>
      <c r="G107" s="121"/>
      <c r="H107" s="121"/>
      <c r="I107" s="121"/>
      <c r="J107" s="122">
        <f>J201</f>
        <v>6583.33</v>
      </c>
      <c r="L107" s="119"/>
    </row>
    <row r="108" spans="1:47" s="10" customFormat="1" ht="19.899999999999999" customHeight="1">
      <c r="B108" s="119"/>
      <c r="D108" s="120" t="s">
        <v>608</v>
      </c>
      <c r="E108" s="121"/>
      <c r="F108" s="121"/>
      <c r="G108" s="121"/>
      <c r="H108" s="121"/>
      <c r="I108" s="121"/>
      <c r="J108" s="122">
        <f>J207</f>
        <v>207.36</v>
      </c>
      <c r="L108" s="119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193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42" t="str">
        <f>E7</f>
        <v>ZL2 - SO 01 - OBJEKT BEZ BYTU - Stavební úpravy a přístavba komunitního centra BÉTEL</v>
      </c>
      <c r="F118" s="244"/>
      <c r="G118" s="244"/>
      <c r="H118" s="244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170</v>
      </c>
      <c r="L119" s="20"/>
    </row>
    <row r="120" spans="1:31" s="2" customFormat="1" ht="23.25" customHeight="1">
      <c r="A120" s="29"/>
      <c r="B120" s="30"/>
      <c r="C120" s="29"/>
      <c r="D120" s="29"/>
      <c r="E120" s="242" t="s">
        <v>482</v>
      </c>
      <c r="F120" s="243"/>
      <c r="G120" s="243"/>
      <c r="H120" s="243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172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3" t="str">
        <f>E11</f>
        <v>Vícepráce - Úpravy střechy + klempířské konstrukce</v>
      </c>
      <c r="F122" s="243"/>
      <c r="G122" s="243"/>
      <c r="H122" s="243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18</v>
      </c>
      <c r="D124" s="29"/>
      <c r="E124" s="29"/>
      <c r="F124" s="24" t="str">
        <f>F14</f>
        <v xml:space="preserve">Bezručova čp.503, Chrastava </v>
      </c>
      <c r="G124" s="29"/>
      <c r="H124" s="29"/>
      <c r="I124" s="26" t="s">
        <v>20</v>
      </c>
      <c r="J124" s="52" t="str">
        <f>IF(J14="","",J14)</f>
        <v>3.6.2020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7" customHeight="1">
      <c r="A126" s="29"/>
      <c r="B126" s="30"/>
      <c r="C126" s="26" t="s">
        <v>22</v>
      </c>
      <c r="D126" s="29"/>
      <c r="E126" s="29"/>
      <c r="F126" s="24" t="str">
        <f>E17</f>
        <v>Sbor JB v Chrastavě, Bezručova 503, 46331 Chrastav</v>
      </c>
      <c r="G126" s="29"/>
      <c r="H126" s="29"/>
      <c r="I126" s="26" t="s">
        <v>26</v>
      </c>
      <c r="J126" s="27" t="str">
        <f>E23</f>
        <v>FS Vision, s.r.o. IČ: 22792902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25</v>
      </c>
      <c r="D127" s="29"/>
      <c r="E127" s="29"/>
      <c r="F127" s="24" t="str">
        <f>IF(E20="","",E20)</f>
        <v>TOMIVOS s.r.o.</v>
      </c>
      <c r="G127" s="29"/>
      <c r="H127" s="29"/>
      <c r="I127" s="26" t="s">
        <v>28</v>
      </c>
      <c r="J127" s="27" t="str">
        <f>E26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194</v>
      </c>
      <c r="D129" s="126" t="s">
        <v>55</v>
      </c>
      <c r="E129" s="126" t="s">
        <v>51</v>
      </c>
      <c r="F129" s="126" t="s">
        <v>52</v>
      </c>
      <c r="G129" s="126" t="s">
        <v>195</v>
      </c>
      <c r="H129" s="126" t="s">
        <v>196</v>
      </c>
      <c r="I129" s="126" t="s">
        <v>197</v>
      </c>
      <c r="J129" s="126" t="s">
        <v>182</v>
      </c>
      <c r="K129" s="127" t="s">
        <v>198</v>
      </c>
      <c r="L129" s="128"/>
      <c r="M129" s="59" t="s">
        <v>1</v>
      </c>
      <c r="N129" s="60" t="s">
        <v>34</v>
      </c>
      <c r="O129" s="60" t="s">
        <v>199</v>
      </c>
      <c r="P129" s="60" t="s">
        <v>200</v>
      </c>
      <c r="Q129" s="60" t="s">
        <v>201</v>
      </c>
      <c r="R129" s="60" t="s">
        <v>202</v>
      </c>
      <c r="S129" s="60" t="s">
        <v>203</v>
      </c>
      <c r="T129" s="61" t="s">
        <v>204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205</v>
      </c>
      <c r="D130" s="29"/>
      <c r="E130" s="29"/>
      <c r="F130" s="29"/>
      <c r="G130" s="29"/>
      <c r="H130" s="29"/>
      <c r="I130" s="29"/>
      <c r="J130" s="129">
        <f>BK130</f>
        <v>176278.65</v>
      </c>
      <c r="K130" s="29"/>
      <c r="L130" s="30"/>
      <c r="M130" s="62"/>
      <c r="N130" s="53"/>
      <c r="O130" s="63"/>
      <c r="P130" s="130">
        <f>P131+P138</f>
        <v>85.475549999999998</v>
      </c>
      <c r="Q130" s="63"/>
      <c r="R130" s="130">
        <f>R131+R138</f>
        <v>2.1968703999999994</v>
      </c>
      <c r="S130" s="63"/>
      <c r="T130" s="131">
        <f>T131+T138</f>
        <v>0.495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69</v>
      </c>
      <c r="AU130" s="17" t="s">
        <v>184</v>
      </c>
      <c r="BK130" s="132">
        <f>BK131+BK138</f>
        <v>176278.65</v>
      </c>
    </row>
    <row r="131" spans="1:65" s="12" customFormat="1" ht="25.9" customHeight="1">
      <c r="B131" s="133"/>
      <c r="D131" s="134" t="s">
        <v>69</v>
      </c>
      <c r="E131" s="135" t="s">
        <v>206</v>
      </c>
      <c r="F131" s="135" t="s">
        <v>207</v>
      </c>
      <c r="J131" s="136">
        <f>BK131</f>
        <v>816.26</v>
      </c>
      <c r="L131" s="133"/>
      <c r="M131" s="137"/>
      <c r="N131" s="138"/>
      <c r="O131" s="138"/>
      <c r="P131" s="139">
        <f>P132</f>
        <v>0</v>
      </c>
      <c r="Q131" s="138"/>
      <c r="R131" s="139">
        <f>R132</f>
        <v>0</v>
      </c>
      <c r="S131" s="138"/>
      <c r="T131" s="140">
        <f>T132</f>
        <v>0</v>
      </c>
      <c r="AR131" s="134" t="s">
        <v>77</v>
      </c>
      <c r="AT131" s="141" t="s">
        <v>69</v>
      </c>
      <c r="AU131" s="141" t="s">
        <v>70</v>
      </c>
      <c r="AY131" s="134" t="s">
        <v>208</v>
      </c>
      <c r="BK131" s="142">
        <f>BK132</f>
        <v>816.26</v>
      </c>
    </row>
    <row r="132" spans="1:65" s="12" customFormat="1" ht="22.9" customHeight="1">
      <c r="B132" s="133"/>
      <c r="D132" s="134" t="s">
        <v>69</v>
      </c>
      <c r="E132" s="143" t="s">
        <v>245</v>
      </c>
      <c r="F132" s="143" t="s">
        <v>246</v>
      </c>
      <c r="J132" s="144">
        <f>BK132</f>
        <v>816.26</v>
      </c>
      <c r="L132" s="133"/>
      <c r="M132" s="137"/>
      <c r="N132" s="138"/>
      <c r="O132" s="138"/>
      <c r="P132" s="139">
        <f>SUM(P133:P137)</f>
        <v>0</v>
      </c>
      <c r="Q132" s="138"/>
      <c r="R132" s="139">
        <f>SUM(R133:R137)</f>
        <v>0</v>
      </c>
      <c r="S132" s="138"/>
      <c r="T132" s="140">
        <f>SUM(T133:T137)</f>
        <v>0</v>
      </c>
      <c r="AR132" s="134" t="s">
        <v>77</v>
      </c>
      <c r="AT132" s="141" t="s">
        <v>69</v>
      </c>
      <c r="AU132" s="141" t="s">
        <v>77</v>
      </c>
      <c r="AY132" s="134" t="s">
        <v>208</v>
      </c>
      <c r="BK132" s="142">
        <f>SUM(BK133:BK137)</f>
        <v>816.26</v>
      </c>
    </row>
    <row r="133" spans="1:65" s="2" customFormat="1" ht="16.5" customHeight="1">
      <c r="A133" s="29"/>
      <c r="B133" s="145"/>
      <c r="C133" s="146" t="s">
        <v>77</v>
      </c>
      <c r="D133" s="146" t="s">
        <v>211</v>
      </c>
      <c r="E133" s="147" t="s">
        <v>248</v>
      </c>
      <c r="F133" s="148" t="s">
        <v>249</v>
      </c>
      <c r="G133" s="149" t="s">
        <v>250</v>
      </c>
      <c r="H133" s="150">
        <v>0.495</v>
      </c>
      <c r="I133" s="151">
        <v>918</v>
      </c>
      <c r="J133" s="151">
        <f>ROUND(I133*H133,2)</f>
        <v>454.41</v>
      </c>
      <c r="K133" s="148" t="s">
        <v>215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454.41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454.41</v>
      </c>
      <c r="BL133" s="17" t="s">
        <v>216</v>
      </c>
      <c r="BM133" s="156" t="s">
        <v>251</v>
      </c>
    </row>
    <row r="134" spans="1:65" s="2" customFormat="1" ht="16.5" customHeight="1">
      <c r="A134" s="29"/>
      <c r="B134" s="145"/>
      <c r="C134" s="146" t="s">
        <v>79</v>
      </c>
      <c r="D134" s="146" t="s">
        <v>211</v>
      </c>
      <c r="E134" s="147" t="s">
        <v>253</v>
      </c>
      <c r="F134" s="148" t="s">
        <v>254</v>
      </c>
      <c r="G134" s="149" t="s">
        <v>250</v>
      </c>
      <c r="H134" s="150">
        <v>0.495</v>
      </c>
      <c r="I134" s="151">
        <v>219</v>
      </c>
      <c r="J134" s="151">
        <f>ROUND(I134*H134,2)</f>
        <v>108.41</v>
      </c>
      <c r="K134" s="148" t="s">
        <v>215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108.41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108.41</v>
      </c>
      <c r="BL134" s="17" t="s">
        <v>216</v>
      </c>
      <c r="BM134" s="156" t="s">
        <v>255</v>
      </c>
    </row>
    <row r="135" spans="1:65" s="2" customFormat="1" ht="16.5" customHeight="1">
      <c r="A135" s="29"/>
      <c r="B135" s="145"/>
      <c r="C135" s="146" t="s">
        <v>226</v>
      </c>
      <c r="D135" s="146" t="s">
        <v>211</v>
      </c>
      <c r="E135" s="147" t="s">
        <v>257</v>
      </c>
      <c r="F135" s="148" t="s">
        <v>258</v>
      </c>
      <c r="G135" s="149" t="s">
        <v>250</v>
      </c>
      <c r="H135" s="150">
        <v>6.93</v>
      </c>
      <c r="I135" s="151">
        <v>8</v>
      </c>
      <c r="J135" s="151">
        <f>ROUND(I135*H135,2)</f>
        <v>55.44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55.44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55.44</v>
      </c>
      <c r="BL135" s="17" t="s">
        <v>216</v>
      </c>
      <c r="BM135" s="156" t="s">
        <v>259</v>
      </c>
    </row>
    <row r="136" spans="1:65" s="13" customFormat="1">
      <c r="B136" s="158"/>
      <c r="D136" s="159" t="s">
        <v>218</v>
      </c>
      <c r="E136" s="160" t="s">
        <v>1</v>
      </c>
      <c r="F136" s="161" t="s">
        <v>609</v>
      </c>
      <c r="H136" s="162">
        <v>6.93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77</v>
      </c>
      <c r="AY136" s="160" t="s">
        <v>208</v>
      </c>
    </row>
    <row r="137" spans="1:65" s="2" customFormat="1" ht="16.5" customHeight="1">
      <c r="A137" s="29"/>
      <c r="B137" s="145"/>
      <c r="C137" s="146" t="s">
        <v>216</v>
      </c>
      <c r="D137" s="146" t="s">
        <v>211</v>
      </c>
      <c r="E137" s="147" t="s">
        <v>396</v>
      </c>
      <c r="F137" s="148" t="s">
        <v>397</v>
      </c>
      <c r="G137" s="149" t="s">
        <v>250</v>
      </c>
      <c r="H137" s="150">
        <v>0.495</v>
      </c>
      <c r="I137" s="151">
        <v>400</v>
      </c>
      <c r="J137" s="151">
        <f>ROUND(I137*H137,2)</f>
        <v>198</v>
      </c>
      <c r="K137" s="148" t="s">
        <v>215</v>
      </c>
      <c r="L137" s="30"/>
      <c r="M137" s="152" t="s">
        <v>1</v>
      </c>
      <c r="N137" s="153" t="s">
        <v>35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216</v>
      </c>
      <c r="AT137" s="156" t="s">
        <v>211</v>
      </c>
      <c r="AU137" s="156" t="s">
        <v>79</v>
      </c>
      <c r="AY137" s="17" t="s">
        <v>208</v>
      </c>
      <c r="BE137" s="157">
        <f>IF(N137="základní",J137,0)</f>
        <v>198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77</v>
      </c>
      <c r="BK137" s="157">
        <f>ROUND(I137*H137,2)</f>
        <v>198</v>
      </c>
      <c r="BL137" s="17" t="s">
        <v>216</v>
      </c>
      <c r="BM137" s="156" t="s">
        <v>398</v>
      </c>
    </row>
    <row r="138" spans="1:65" s="12" customFormat="1" ht="25.9" customHeight="1">
      <c r="B138" s="133"/>
      <c r="D138" s="134" t="s">
        <v>69</v>
      </c>
      <c r="E138" s="135" t="s">
        <v>271</v>
      </c>
      <c r="F138" s="135" t="s">
        <v>272</v>
      </c>
      <c r="J138" s="136">
        <f>BK138</f>
        <v>175462.38999999998</v>
      </c>
      <c r="L138" s="133"/>
      <c r="M138" s="137"/>
      <c r="N138" s="138"/>
      <c r="O138" s="138"/>
      <c r="P138" s="139">
        <f>P139+P160+P169+P186+P195+P201+P207</f>
        <v>85.475549999999998</v>
      </c>
      <c r="Q138" s="138"/>
      <c r="R138" s="139">
        <f>R139+R160+R169+R186+R195+R201+R207</f>
        <v>2.1968703999999994</v>
      </c>
      <c r="S138" s="138"/>
      <c r="T138" s="140">
        <f>T139+T160+T169+T186+T195+T201+T207</f>
        <v>0.495</v>
      </c>
      <c r="AR138" s="134" t="s">
        <v>79</v>
      </c>
      <c r="AT138" s="141" t="s">
        <v>69</v>
      </c>
      <c r="AU138" s="141" t="s">
        <v>70</v>
      </c>
      <c r="AY138" s="134" t="s">
        <v>208</v>
      </c>
      <c r="BK138" s="142">
        <f>BK139+BK160+BK169+BK186+BK195+BK201+BK207</f>
        <v>175462.38999999998</v>
      </c>
    </row>
    <row r="139" spans="1:65" s="12" customFormat="1" ht="22.9" customHeight="1">
      <c r="B139" s="133"/>
      <c r="D139" s="134" t="s">
        <v>69</v>
      </c>
      <c r="E139" s="143" t="s">
        <v>515</v>
      </c>
      <c r="F139" s="143" t="s">
        <v>516</v>
      </c>
      <c r="J139" s="144">
        <f>BK139</f>
        <v>55173.2</v>
      </c>
      <c r="L139" s="133"/>
      <c r="M139" s="137"/>
      <c r="N139" s="138"/>
      <c r="O139" s="138"/>
      <c r="P139" s="139">
        <f>SUM(P140:P159)</f>
        <v>28.59</v>
      </c>
      <c r="Q139" s="138"/>
      <c r="R139" s="139">
        <f>SUM(R140:R159)</f>
        <v>1.6539600000000001</v>
      </c>
      <c r="S139" s="138"/>
      <c r="T139" s="140">
        <f>SUM(T140:T159)</f>
        <v>0.495</v>
      </c>
      <c r="AR139" s="134" t="s">
        <v>79</v>
      </c>
      <c r="AT139" s="141" t="s">
        <v>69</v>
      </c>
      <c r="AU139" s="141" t="s">
        <v>77</v>
      </c>
      <c r="AY139" s="134" t="s">
        <v>208</v>
      </c>
      <c r="BK139" s="142">
        <f>SUM(BK140:BK159)</f>
        <v>55173.2</v>
      </c>
    </row>
    <row r="140" spans="1:65" s="2" customFormat="1" ht="16.5" customHeight="1">
      <c r="A140" s="29"/>
      <c r="B140" s="145"/>
      <c r="C140" s="146" t="s">
        <v>235</v>
      </c>
      <c r="D140" s="146" t="s">
        <v>211</v>
      </c>
      <c r="E140" s="147" t="s">
        <v>610</v>
      </c>
      <c r="F140" s="148" t="s">
        <v>611</v>
      </c>
      <c r="G140" s="149" t="s">
        <v>522</v>
      </c>
      <c r="H140" s="150">
        <v>1.08</v>
      </c>
      <c r="I140" s="151">
        <v>1540</v>
      </c>
      <c r="J140" s="151">
        <f>ROUND(I140*H140,2)</f>
        <v>1663.2</v>
      </c>
      <c r="K140" s="148" t="s">
        <v>215</v>
      </c>
      <c r="L140" s="30"/>
      <c r="M140" s="152" t="s">
        <v>1</v>
      </c>
      <c r="N140" s="153" t="s">
        <v>35</v>
      </c>
      <c r="O140" s="154">
        <v>3.4</v>
      </c>
      <c r="P140" s="154">
        <f>O140*H140</f>
        <v>3.6720000000000002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278</v>
      </c>
      <c r="AT140" s="156" t="s">
        <v>211</v>
      </c>
      <c r="AU140" s="156" t="s">
        <v>79</v>
      </c>
      <c r="AY140" s="17" t="s">
        <v>208</v>
      </c>
      <c r="BE140" s="157">
        <f>IF(N140="základní",J140,0)</f>
        <v>1663.2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1663.2</v>
      </c>
      <c r="BL140" s="17" t="s">
        <v>278</v>
      </c>
      <c r="BM140" s="156" t="s">
        <v>612</v>
      </c>
    </row>
    <row r="141" spans="1:65" s="13" customFormat="1">
      <c r="B141" s="158"/>
      <c r="D141" s="159" t="s">
        <v>218</v>
      </c>
      <c r="E141" s="160" t="s">
        <v>1</v>
      </c>
      <c r="F141" s="161" t="s">
        <v>613</v>
      </c>
      <c r="H141" s="162">
        <v>1.08</v>
      </c>
      <c r="L141" s="158"/>
      <c r="M141" s="163"/>
      <c r="N141" s="164"/>
      <c r="O141" s="164"/>
      <c r="P141" s="164"/>
      <c r="Q141" s="164"/>
      <c r="R141" s="164"/>
      <c r="S141" s="164"/>
      <c r="T141" s="165"/>
      <c r="AT141" s="160" t="s">
        <v>218</v>
      </c>
      <c r="AU141" s="160" t="s">
        <v>79</v>
      </c>
      <c r="AV141" s="13" t="s">
        <v>79</v>
      </c>
      <c r="AW141" s="13" t="s">
        <v>27</v>
      </c>
      <c r="AX141" s="13" t="s">
        <v>77</v>
      </c>
      <c r="AY141" s="160" t="s">
        <v>208</v>
      </c>
    </row>
    <row r="142" spans="1:65" s="2" customFormat="1" ht="16.5" customHeight="1">
      <c r="A142" s="29"/>
      <c r="B142" s="145"/>
      <c r="C142" s="146" t="s">
        <v>241</v>
      </c>
      <c r="D142" s="146" t="s">
        <v>211</v>
      </c>
      <c r="E142" s="147" t="s">
        <v>614</v>
      </c>
      <c r="F142" s="148" t="s">
        <v>615</v>
      </c>
      <c r="G142" s="149" t="s">
        <v>287</v>
      </c>
      <c r="H142" s="150">
        <v>75</v>
      </c>
      <c r="I142" s="151">
        <v>99.4</v>
      </c>
      <c r="J142" s="151">
        <f>ROUND(I142*H142,2)</f>
        <v>7455</v>
      </c>
      <c r="K142" s="148" t="s">
        <v>215</v>
      </c>
      <c r="L142" s="30"/>
      <c r="M142" s="152" t="s">
        <v>1</v>
      </c>
      <c r="N142" s="153" t="s">
        <v>35</v>
      </c>
      <c r="O142" s="154">
        <v>0.246</v>
      </c>
      <c r="P142" s="154">
        <f>O142*H142</f>
        <v>18.45</v>
      </c>
      <c r="Q142" s="154">
        <v>0</v>
      </c>
      <c r="R142" s="154">
        <f>Q142*H142</f>
        <v>0</v>
      </c>
      <c r="S142" s="154">
        <v>6.6E-3</v>
      </c>
      <c r="T142" s="155">
        <f>S142*H142</f>
        <v>0.495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7455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7455</v>
      </c>
      <c r="BL142" s="17" t="s">
        <v>278</v>
      </c>
      <c r="BM142" s="156" t="s">
        <v>616</v>
      </c>
    </row>
    <row r="143" spans="1:65" s="13" customFormat="1">
      <c r="B143" s="158"/>
      <c r="D143" s="159" t="s">
        <v>218</v>
      </c>
      <c r="E143" s="160" t="s">
        <v>1</v>
      </c>
      <c r="F143" s="161" t="s">
        <v>617</v>
      </c>
      <c r="H143" s="162">
        <v>75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77</v>
      </c>
      <c r="AY143" s="160" t="s">
        <v>208</v>
      </c>
    </row>
    <row r="144" spans="1:65" s="2" customFormat="1" ht="16.5" customHeight="1">
      <c r="A144" s="29"/>
      <c r="B144" s="145"/>
      <c r="C144" s="146" t="s">
        <v>247</v>
      </c>
      <c r="D144" s="146" t="s">
        <v>211</v>
      </c>
      <c r="E144" s="147" t="s">
        <v>618</v>
      </c>
      <c r="F144" s="148" t="s">
        <v>619</v>
      </c>
      <c r="G144" s="149" t="s">
        <v>287</v>
      </c>
      <c r="H144" s="150">
        <v>94</v>
      </c>
      <c r="I144" s="151">
        <v>350</v>
      </c>
      <c r="J144" s="151">
        <f>ROUND(I144*H144,2)</f>
        <v>32900</v>
      </c>
      <c r="K144" s="148" t="s">
        <v>215</v>
      </c>
      <c r="L144" s="30"/>
      <c r="M144" s="152" t="s">
        <v>1</v>
      </c>
      <c r="N144" s="153" t="s">
        <v>35</v>
      </c>
      <c r="O144" s="154">
        <v>0</v>
      </c>
      <c r="P144" s="154">
        <f>O144*H144</f>
        <v>0</v>
      </c>
      <c r="Q144" s="154">
        <v>1.363E-2</v>
      </c>
      <c r="R144" s="154">
        <f>Q144*H144</f>
        <v>1.28122</v>
      </c>
      <c r="S144" s="154">
        <v>0</v>
      </c>
      <c r="T144" s="15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278</v>
      </c>
      <c r="AT144" s="156" t="s">
        <v>211</v>
      </c>
      <c r="AU144" s="156" t="s">
        <v>79</v>
      </c>
      <c r="AY144" s="17" t="s">
        <v>208</v>
      </c>
      <c r="BE144" s="157">
        <f>IF(N144="základní",J144,0)</f>
        <v>32900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77</v>
      </c>
      <c r="BK144" s="157">
        <f>ROUND(I144*H144,2)</f>
        <v>32900</v>
      </c>
      <c r="BL144" s="17" t="s">
        <v>278</v>
      </c>
      <c r="BM144" s="156" t="s">
        <v>620</v>
      </c>
    </row>
    <row r="145" spans="1:65" s="13" customFormat="1">
      <c r="B145" s="158"/>
      <c r="D145" s="159" t="s">
        <v>218</v>
      </c>
      <c r="E145" s="160" t="s">
        <v>1</v>
      </c>
      <c r="F145" s="161" t="s">
        <v>621</v>
      </c>
      <c r="H145" s="162">
        <v>10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3" customFormat="1">
      <c r="B146" s="158"/>
      <c r="D146" s="159" t="s">
        <v>218</v>
      </c>
      <c r="E146" s="160" t="s">
        <v>1</v>
      </c>
      <c r="F146" s="161" t="s">
        <v>622</v>
      </c>
      <c r="H146" s="162">
        <v>3</v>
      </c>
      <c r="L146" s="158"/>
      <c r="M146" s="163"/>
      <c r="N146" s="164"/>
      <c r="O146" s="164"/>
      <c r="P146" s="164"/>
      <c r="Q146" s="164"/>
      <c r="R146" s="164"/>
      <c r="S146" s="164"/>
      <c r="T146" s="165"/>
      <c r="AT146" s="160" t="s">
        <v>218</v>
      </c>
      <c r="AU146" s="160" t="s">
        <v>79</v>
      </c>
      <c r="AV146" s="13" t="s">
        <v>79</v>
      </c>
      <c r="AW146" s="13" t="s">
        <v>27</v>
      </c>
      <c r="AX146" s="13" t="s">
        <v>70</v>
      </c>
      <c r="AY146" s="160" t="s">
        <v>208</v>
      </c>
    </row>
    <row r="147" spans="1:65" s="13" customFormat="1">
      <c r="B147" s="158"/>
      <c r="D147" s="159" t="s">
        <v>218</v>
      </c>
      <c r="E147" s="160" t="s">
        <v>1</v>
      </c>
      <c r="F147" s="161" t="s">
        <v>623</v>
      </c>
      <c r="H147" s="162">
        <v>6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218</v>
      </c>
      <c r="AU147" s="160" t="s">
        <v>79</v>
      </c>
      <c r="AV147" s="13" t="s">
        <v>79</v>
      </c>
      <c r="AW147" s="13" t="s">
        <v>27</v>
      </c>
      <c r="AX147" s="13" t="s">
        <v>70</v>
      </c>
      <c r="AY147" s="160" t="s">
        <v>208</v>
      </c>
    </row>
    <row r="148" spans="1:65" s="15" customFormat="1">
      <c r="B148" s="185"/>
      <c r="D148" s="159" t="s">
        <v>218</v>
      </c>
      <c r="E148" s="186" t="s">
        <v>1</v>
      </c>
      <c r="F148" s="187" t="s">
        <v>624</v>
      </c>
      <c r="H148" s="188">
        <v>19</v>
      </c>
      <c r="L148" s="185"/>
      <c r="M148" s="189"/>
      <c r="N148" s="190"/>
      <c r="O148" s="190"/>
      <c r="P148" s="190"/>
      <c r="Q148" s="190"/>
      <c r="R148" s="190"/>
      <c r="S148" s="190"/>
      <c r="T148" s="191"/>
      <c r="AT148" s="186" t="s">
        <v>218</v>
      </c>
      <c r="AU148" s="186" t="s">
        <v>79</v>
      </c>
      <c r="AV148" s="15" t="s">
        <v>226</v>
      </c>
      <c r="AW148" s="15" t="s">
        <v>27</v>
      </c>
      <c r="AX148" s="15" t="s">
        <v>70</v>
      </c>
      <c r="AY148" s="186" t="s">
        <v>208</v>
      </c>
    </row>
    <row r="149" spans="1:65" s="13" customFormat="1">
      <c r="B149" s="158"/>
      <c r="D149" s="159" t="s">
        <v>218</v>
      </c>
      <c r="E149" s="160" t="s">
        <v>1</v>
      </c>
      <c r="F149" s="161" t="s">
        <v>625</v>
      </c>
      <c r="H149" s="162">
        <v>75</v>
      </c>
      <c r="L149" s="158"/>
      <c r="M149" s="163"/>
      <c r="N149" s="164"/>
      <c r="O149" s="164"/>
      <c r="P149" s="164"/>
      <c r="Q149" s="164"/>
      <c r="R149" s="164"/>
      <c r="S149" s="164"/>
      <c r="T149" s="165"/>
      <c r="AT149" s="160" t="s">
        <v>218</v>
      </c>
      <c r="AU149" s="160" t="s">
        <v>79</v>
      </c>
      <c r="AV149" s="13" t="s">
        <v>79</v>
      </c>
      <c r="AW149" s="13" t="s">
        <v>27</v>
      </c>
      <c r="AX149" s="13" t="s">
        <v>70</v>
      </c>
      <c r="AY149" s="160" t="s">
        <v>208</v>
      </c>
    </row>
    <row r="150" spans="1:65" s="15" customFormat="1">
      <c r="B150" s="185"/>
      <c r="D150" s="159" t="s">
        <v>218</v>
      </c>
      <c r="E150" s="186" t="s">
        <v>1</v>
      </c>
      <c r="F150" s="187" t="s">
        <v>626</v>
      </c>
      <c r="H150" s="188">
        <v>75</v>
      </c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218</v>
      </c>
      <c r="AU150" s="186" t="s">
        <v>79</v>
      </c>
      <c r="AV150" s="15" t="s">
        <v>226</v>
      </c>
      <c r="AW150" s="15" t="s">
        <v>27</v>
      </c>
      <c r="AX150" s="15" t="s">
        <v>70</v>
      </c>
      <c r="AY150" s="186" t="s">
        <v>208</v>
      </c>
    </row>
    <row r="151" spans="1:65" s="14" customFormat="1">
      <c r="B151" s="166"/>
      <c r="D151" s="159" t="s">
        <v>218</v>
      </c>
      <c r="E151" s="167" t="s">
        <v>1</v>
      </c>
      <c r="F151" s="168" t="s">
        <v>627</v>
      </c>
      <c r="H151" s="169">
        <v>94</v>
      </c>
      <c r="L151" s="166"/>
      <c r="M151" s="170"/>
      <c r="N151" s="171"/>
      <c r="O151" s="171"/>
      <c r="P151" s="171"/>
      <c r="Q151" s="171"/>
      <c r="R151" s="171"/>
      <c r="S151" s="171"/>
      <c r="T151" s="172"/>
      <c r="AT151" s="167" t="s">
        <v>218</v>
      </c>
      <c r="AU151" s="167" t="s">
        <v>79</v>
      </c>
      <c r="AV151" s="14" t="s">
        <v>216</v>
      </c>
      <c r="AW151" s="14" t="s">
        <v>27</v>
      </c>
      <c r="AX151" s="14" t="s">
        <v>77</v>
      </c>
      <c r="AY151" s="167" t="s">
        <v>208</v>
      </c>
    </row>
    <row r="152" spans="1:65" s="2" customFormat="1" ht="16.5" customHeight="1">
      <c r="A152" s="29"/>
      <c r="B152" s="145"/>
      <c r="C152" s="146" t="s">
        <v>252</v>
      </c>
      <c r="D152" s="146" t="s">
        <v>211</v>
      </c>
      <c r="E152" s="147" t="s">
        <v>628</v>
      </c>
      <c r="F152" s="148" t="s">
        <v>629</v>
      </c>
      <c r="G152" s="149" t="s">
        <v>214</v>
      </c>
      <c r="H152" s="150">
        <v>16</v>
      </c>
      <c r="I152" s="151">
        <v>400</v>
      </c>
      <c r="J152" s="151">
        <f>ROUND(I152*H152,2)</f>
        <v>6400</v>
      </c>
      <c r="K152" s="148" t="s">
        <v>215</v>
      </c>
      <c r="L152" s="30"/>
      <c r="M152" s="152" t="s">
        <v>1</v>
      </c>
      <c r="N152" s="153" t="s">
        <v>35</v>
      </c>
      <c r="O152" s="154">
        <v>0</v>
      </c>
      <c r="P152" s="154">
        <f>O152*H152</f>
        <v>0</v>
      </c>
      <c r="Q152" s="154">
        <v>1.9460000000000002E-2</v>
      </c>
      <c r="R152" s="154">
        <f>Q152*H152</f>
        <v>0.31136000000000003</v>
      </c>
      <c r="S152" s="154">
        <v>0</v>
      </c>
      <c r="T152" s="15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278</v>
      </c>
      <c r="AT152" s="156" t="s">
        <v>211</v>
      </c>
      <c r="AU152" s="156" t="s">
        <v>79</v>
      </c>
      <c r="AY152" s="17" t="s">
        <v>208</v>
      </c>
      <c r="BE152" s="157">
        <f>IF(N152="základní",J152,0)</f>
        <v>6400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77</v>
      </c>
      <c r="BK152" s="157">
        <f>ROUND(I152*H152,2)</f>
        <v>6400</v>
      </c>
      <c r="BL152" s="17" t="s">
        <v>278</v>
      </c>
      <c r="BM152" s="156" t="s">
        <v>630</v>
      </c>
    </row>
    <row r="153" spans="1:65" s="13" customFormat="1">
      <c r="B153" s="158"/>
      <c r="D153" s="159" t="s">
        <v>218</v>
      </c>
      <c r="E153" s="160" t="s">
        <v>1</v>
      </c>
      <c r="F153" s="161" t="s">
        <v>631</v>
      </c>
      <c r="H153" s="162">
        <v>16</v>
      </c>
      <c r="L153" s="158"/>
      <c r="M153" s="163"/>
      <c r="N153" s="164"/>
      <c r="O153" s="164"/>
      <c r="P153" s="164"/>
      <c r="Q153" s="164"/>
      <c r="R153" s="164"/>
      <c r="S153" s="164"/>
      <c r="T153" s="165"/>
      <c r="AT153" s="160" t="s">
        <v>218</v>
      </c>
      <c r="AU153" s="160" t="s">
        <v>79</v>
      </c>
      <c r="AV153" s="13" t="s">
        <v>79</v>
      </c>
      <c r="AW153" s="13" t="s">
        <v>27</v>
      </c>
      <c r="AX153" s="13" t="s">
        <v>77</v>
      </c>
      <c r="AY153" s="160" t="s">
        <v>208</v>
      </c>
    </row>
    <row r="154" spans="1:65" s="2" customFormat="1" ht="16.5" customHeight="1">
      <c r="A154" s="29"/>
      <c r="B154" s="145"/>
      <c r="C154" s="146" t="s">
        <v>256</v>
      </c>
      <c r="D154" s="146" t="s">
        <v>211</v>
      </c>
      <c r="E154" s="147" t="s">
        <v>632</v>
      </c>
      <c r="F154" s="148" t="s">
        <v>633</v>
      </c>
      <c r="G154" s="149" t="s">
        <v>287</v>
      </c>
      <c r="H154" s="150">
        <v>44</v>
      </c>
      <c r="I154" s="151">
        <v>66.400000000000006</v>
      </c>
      <c r="J154" s="151">
        <f>ROUND(I154*H154,2)</f>
        <v>2921.6</v>
      </c>
      <c r="K154" s="148" t="s">
        <v>215</v>
      </c>
      <c r="L154" s="30"/>
      <c r="M154" s="152" t="s">
        <v>1</v>
      </c>
      <c r="N154" s="153" t="s">
        <v>35</v>
      </c>
      <c r="O154" s="154">
        <v>0.14699999999999999</v>
      </c>
      <c r="P154" s="154">
        <f>O154*H154</f>
        <v>6.468</v>
      </c>
      <c r="Q154" s="154">
        <v>2.0000000000000002E-5</v>
      </c>
      <c r="R154" s="154">
        <f>Q154*H154</f>
        <v>8.8000000000000003E-4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278</v>
      </c>
      <c r="AT154" s="156" t="s">
        <v>211</v>
      </c>
      <c r="AU154" s="156" t="s">
        <v>79</v>
      </c>
      <c r="AY154" s="17" t="s">
        <v>208</v>
      </c>
      <c r="BE154" s="157">
        <f>IF(N154="základní",J154,0)</f>
        <v>2921.6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2921.6</v>
      </c>
      <c r="BL154" s="17" t="s">
        <v>278</v>
      </c>
      <c r="BM154" s="156" t="s">
        <v>634</v>
      </c>
    </row>
    <row r="155" spans="1:65" s="13" customFormat="1">
      <c r="B155" s="158"/>
      <c r="D155" s="159" t="s">
        <v>218</v>
      </c>
      <c r="E155" s="160" t="s">
        <v>1</v>
      </c>
      <c r="F155" s="161" t="s">
        <v>635</v>
      </c>
      <c r="H155" s="162">
        <v>44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208</v>
      </c>
    </row>
    <row r="156" spans="1:65" s="2" customFormat="1" ht="16.5" customHeight="1">
      <c r="A156" s="29"/>
      <c r="B156" s="145"/>
      <c r="C156" s="176" t="s">
        <v>261</v>
      </c>
      <c r="D156" s="176" t="s">
        <v>328</v>
      </c>
      <c r="E156" s="177" t="s">
        <v>636</v>
      </c>
      <c r="F156" s="178" t="s">
        <v>540</v>
      </c>
      <c r="G156" s="179" t="s">
        <v>522</v>
      </c>
      <c r="H156" s="180">
        <v>0.11</v>
      </c>
      <c r="I156" s="181">
        <v>6280</v>
      </c>
      <c r="J156" s="181">
        <f>ROUND(I156*H156,2)</f>
        <v>690.8</v>
      </c>
      <c r="K156" s="178" t="s">
        <v>215</v>
      </c>
      <c r="L156" s="182"/>
      <c r="M156" s="183" t="s">
        <v>1</v>
      </c>
      <c r="N156" s="184" t="s">
        <v>35</v>
      </c>
      <c r="O156" s="154">
        <v>0</v>
      </c>
      <c r="P156" s="154">
        <f>O156*H156</f>
        <v>0</v>
      </c>
      <c r="Q156" s="154">
        <v>0.55000000000000004</v>
      </c>
      <c r="R156" s="154">
        <f>Q156*H156</f>
        <v>6.0500000000000005E-2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332</v>
      </c>
      <c r="AT156" s="156" t="s">
        <v>328</v>
      </c>
      <c r="AU156" s="156" t="s">
        <v>79</v>
      </c>
      <c r="AY156" s="17" t="s">
        <v>208</v>
      </c>
      <c r="BE156" s="157">
        <f>IF(N156="základní",J156,0)</f>
        <v>690.8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690.8</v>
      </c>
      <c r="BL156" s="17" t="s">
        <v>278</v>
      </c>
      <c r="BM156" s="156" t="s">
        <v>637</v>
      </c>
    </row>
    <row r="157" spans="1:65" s="13" customFormat="1">
      <c r="B157" s="158"/>
      <c r="D157" s="159" t="s">
        <v>218</v>
      </c>
      <c r="E157" s="160" t="s">
        <v>1</v>
      </c>
      <c r="F157" s="161" t="s">
        <v>638</v>
      </c>
      <c r="H157" s="162">
        <v>0.11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77</v>
      </c>
      <c r="AY157" s="160" t="s">
        <v>208</v>
      </c>
    </row>
    <row r="158" spans="1:65" s="2" customFormat="1" ht="16.5" customHeight="1">
      <c r="A158" s="29"/>
      <c r="B158" s="145"/>
      <c r="C158" s="146" t="s">
        <v>267</v>
      </c>
      <c r="D158" s="146" t="s">
        <v>211</v>
      </c>
      <c r="E158" s="147" t="s">
        <v>543</v>
      </c>
      <c r="F158" s="148" t="s">
        <v>544</v>
      </c>
      <c r="G158" s="149" t="s">
        <v>250</v>
      </c>
      <c r="H158" s="150">
        <v>1.6539999999999999</v>
      </c>
      <c r="I158" s="151">
        <v>1000</v>
      </c>
      <c r="J158" s="151">
        <f>ROUND(I158*H158,2)</f>
        <v>1654</v>
      </c>
      <c r="K158" s="148" t="s">
        <v>215</v>
      </c>
      <c r="L158" s="30"/>
      <c r="M158" s="152" t="s">
        <v>1</v>
      </c>
      <c r="N158" s="153" t="s">
        <v>35</v>
      </c>
      <c r="O158" s="154">
        <v>0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278</v>
      </c>
      <c r="AT158" s="156" t="s">
        <v>211</v>
      </c>
      <c r="AU158" s="156" t="s">
        <v>79</v>
      </c>
      <c r="AY158" s="17" t="s">
        <v>208</v>
      </c>
      <c r="BE158" s="157">
        <f>IF(N158="základní",J158,0)</f>
        <v>1654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77</v>
      </c>
      <c r="BK158" s="157">
        <f>ROUND(I158*H158,2)</f>
        <v>1654</v>
      </c>
      <c r="BL158" s="17" t="s">
        <v>278</v>
      </c>
      <c r="BM158" s="156" t="s">
        <v>545</v>
      </c>
    </row>
    <row r="159" spans="1:65" s="2" customFormat="1" ht="16.5" customHeight="1">
      <c r="A159" s="29"/>
      <c r="B159" s="145"/>
      <c r="C159" s="146" t="s">
        <v>275</v>
      </c>
      <c r="D159" s="146" t="s">
        <v>211</v>
      </c>
      <c r="E159" s="147" t="s">
        <v>546</v>
      </c>
      <c r="F159" s="148" t="s">
        <v>547</v>
      </c>
      <c r="G159" s="149" t="s">
        <v>250</v>
      </c>
      <c r="H159" s="150">
        <v>1.6539999999999999</v>
      </c>
      <c r="I159" s="151">
        <v>900</v>
      </c>
      <c r="J159" s="151">
        <f>ROUND(I159*H159,2)</f>
        <v>1488.6</v>
      </c>
      <c r="K159" s="148" t="s">
        <v>215</v>
      </c>
      <c r="L159" s="30"/>
      <c r="M159" s="152" t="s">
        <v>1</v>
      </c>
      <c r="N159" s="153" t="s">
        <v>35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278</v>
      </c>
      <c r="AT159" s="156" t="s">
        <v>211</v>
      </c>
      <c r="AU159" s="156" t="s">
        <v>79</v>
      </c>
      <c r="AY159" s="17" t="s">
        <v>208</v>
      </c>
      <c r="BE159" s="157">
        <f>IF(N159="základní",J159,0)</f>
        <v>1488.6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77</v>
      </c>
      <c r="BK159" s="157">
        <f>ROUND(I159*H159,2)</f>
        <v>1488.6</v>
      </c>
      <c r="BL159" s="17" t="s">
        <v>278</v>
      </c>
      <c r="BM159" s="156" t="s">
        <v>548</v>
      </c>
    </row>
    <row r="160" spans="1:65" s="12" customFormat="1" ht="22.9" customHeight="1">
      <c r="B160" s="133"/>
      <c r="D160" s="134" t="s">
        <v>69</v>
      </c>
      <c r="E160" s="143" t="s">
        <v>273</v>
      </c>
      <c r="F160" s="143" t="s">
        <v>274</v>
      </c>
      <c r="J160" s="144">
        <f>BK160</f>
        <v>12511.8</v>
      </c>
      <c r="L160" s="133"/>
      <c r="M160" s="137"/>
      <c r="N160" s="138"/>
      <c r="O160" s="138"/>
      <c r="P160" s="139">
        <f>SUM(P161:P168)</f>
        <v>15.0345</v>
      </c>
      <c r="Q160" s="138"/>
      <c r="R160" s="139">
        <f>SUM(R161:R168)</f>
        <v>0.23573249999999998</v>
      </c>
      <c r="S160" s="138"/>
      <c r="T160" s="140">
        <f>SUM(T161:T168)</f>
        <v>0</v>
      </c>
      <c r="AR160" s="134" t="s">
        <v>79</v>
      </c>
      <c r="AT160" s="141" t="s">
        <v>69</v>
      </c>
      <c r="AU160" s="141" t="s">
        <v>77</v>
      </c>
      <c r="AY160" s="134" t="s">
        <v>208</v>
      </c>
      <c r="BK160" s="142">
        <f>SUM(BK161:BK168)</f>
        <v>12511.8</v>
      </c>
    </row>
    <row r="161" spans="1:65" s="2" customFormat="1" ht="16.5" customHeight="1">
      <c r="A161" s="29"/>
      <c r="B161" s="145"/>
      <c r="C161" s="146" t="s">
        <v>284</v>
      </c>
      <c r="D161" s="146" t="s">
        <v>211</v>
      </c>
      <c r="E161" s="147" t="s">
        <v>440</v>
      </c>
      <c r="F161" s="148" t="s">
        <v>639</v>
      </c>
      <c r="G161" s="149" t="s">
        <v>214</v>
      </c>
      <c r="H161" s="150">
        <v>9.75</v>
      </c>
      <c r="I161" s="151">
        <v>1140</v>
      </c>
      <c r="J161" s="151">
        <f>ROUND(I161*H161,2)</f>
        <v>11115</v>
      </c>
      <c r="K161" s="148" t="s">
        <v>215</v>
      </c>
      <c r="L161" s="30"/>
      <c r="M161" s="152" t="s">
        <v>1</v>
      </c>
      <c r="N161" s="153" t="s">
        <v>35</v>
      </c>
      <c r="O161" s="154">
        <v>1.542</v>
      </c>
      <c r="P161" s="154">
        <f>O161*H161</f>
        <v>15.0345</v>
      </c>
      <c r="Q161" s="154">
        <v>2.3429999999999999E-2</v>
      </c>
      <c r="R161" s="154">
        <f>Q161*H161</f>
        <v>0.22844249999999999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11115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11115</v>
      </c>
      <c r="BL161" s="17" t="s">
        <v>278</v>
      </c>
      <c r="BM161" s="156" t="s">
        <v>640</v>
      </c>
    </row>
    <row r="162" spans="1:65" s="13" customFormat="1">
      <c r="B162" s="158"/>
      <c r="D162" s="159" t="s">
        <v>218</v>
      </c>
      <c r="E162" s="160" t="s">
        <v>1</v>
      </c>
      <c r="F162" s="161" t="s">
        <v>641</v>
      </c>
      <c r="H162" s="162">
        <v>8.6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218</v>
      </c>
      <c r="AU162" s="160" t="s">
        <v>79</v>
      </c>
      <c r="AV162" s="13" t="s">
        <v>79</v>
      </c>
      <c r="AW162" s="13" t="s">
        <v>27</v>
      </c>
      <c r="AX162" s="13" t="s">
        <v>70</v>
      </c>
      <c r="AY162" s="160" t="s">
        <v>208</v>
      </c>
    </row>
    <row r="163" spans="1:65" s="13" customFormat="1">
      <c r="B163" s="158"/>
      <c r="D163" s="159" t="s">
        <v>218</v>
      </c>
      <c r="E163" s="160" t="s">
        <v>1</v>
      </c>
      <c r="F163" s="161" t="s">
        <v>642</v>
      </c>
      <c r="H163" s="162">
        <v>1.1499999999999999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218</v>
      </c>
      <c r="AU163" s="160" t="s">
        <v>79</v>
      </c>
      <c r="AV163" s="13" t="s">
        <v>79</v>
      </c>
      <c r="AW163" s="13" t="s">
        <v>27</v>
      </c>
      <c r="AX163" s="13" t="s">
        <v>70</v>
      </c>
      <c r="AY163" s="160" t="s">
        <v>208</v>
      </c>
    </row>
    <row r="164" spans="1:65" s="14" customFormat="1">
      <c r="B164" s="166"/>
      <c r="D164" s="159" t="s">
        <v>218</v>
      </c>
      <c r="E164" s="167" t="s">
        <v>1</v>
      </c>
      <c r="F164" s="168" t="s">
        <v>627</v>
      </c>
      <c r="H164" s="169">
        <v>9.75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218</v>
      </c>
      <c r="AU164" s="167" t="s">
        <v>79</v>
      </c>
      <c r="AV164" s="14" t="s">
        <v>216</v>
      </c>
      <c r="AW164" s="14" t="s">
        <v>27</v>
      </c>
      <c r="AX164" s="14" t="s">
        <v>77</v>
      </c>
      <c r="AY164" s="167" t="s">
        <v>208</v>
      </c>
    </row>
    <row r="165" spans="1:65" s="2" customFormat="1" ht="16.5" customHeight="1">
      <c r="A165" s="29"/>
      <c r="B165" s="145"/>
      <c r="C165" s="146" t="s">
        <v>290</v>
      </c>
      <c r="D165" s="146" t="s">
        <v>211</v>
      </c>
      <c r="E165" s="147" t="s">
        <v>643</v>
      </c>
      <c r="F165" s="148" t="s">
        <v>644</v>
      </c>
      <c r="G165" s="149" t="s">
        <v>287</v>
      </c>
      <c r="H165" s="150">
        <v>5.4</v>
      </c>
      <c r="I165" s="151">
        <v>180</v>
      </c>
      <c r="J165" s="151">
        <f>ROUND(I165*H165,2)</f>
        <v>972</v>
      </c>
      <c r="K165" s="148" t="s">
        <v>215</v>
      </c>
      <c r="L165" s="30"/>
      <c r="M165" s="152" t="s">
        <v>1</v>
      </c>
      <c r="N165" s="153" t="s">
        <v>35</v>
      </c>
      <c r="O165" s="154">
        <v>0</v>
      </c>
      <c r="P165" s="154">
        <f>O165*H165</f>
        <v>0</v>
      </c>
      <c r="Q165" s="154">
        <v>1.3500000000000001E-3</v>
      </c>
      <c r="R165" s="154">
        <f>Q165*H165</f>
        <v>7.2900000000000005E-3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278</v>
      </c>
      <c r="AT165" s="156" t="s">
        <v>211</v>
      </c>
      <c r="AU165" s="156" t="s">
        <v>79</v>
      </c>
      <c r="AY165" s="17" t="s">
        <v>208</v>
      </c>
      <c r="BE165" s="157">
        <f>IF(N165="základní",J165,0)</f>
        <v>972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77</v>
      </c>
      <c r="BK165" s="157">
        <f>ROUND(I165*H165,2)</f>
        <v>972</v>
      </c>
      <c r="BL165" s="17" t="s">
        <v>278</v>
      </c>
      <c r="BM165" s="156" t="s">
        <v>645</v>
      </c>
    </row>
    <row r="166" spans="1:65" s="13" customFormat="1">
      <c r="B166" s="158"/>
      <c r="D166" s="159" t="s">
        <v>218</v>
      </c>
      <c r="E166" s="160" t="s">
        <v>1</v>
      </c>
      <c r="F166" s="161" t="s">
        <v>646</v>
      </c>
      <c r="H166" s="162">
        <v>5.4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27</v>
      </c>
      <c r="AX166" s="13" t="s">
        <v>77</v>
      </c>
      <c r="AY166" s="160" t="s">
        <v>208</v>
      </c>
    </row>
    <row r="167" spans="1:65" s="2" customFormat="1" ht="16.5" customHeight="1">
      <c r="A167" s="29"/>
      <c r="B167" s="145"/>
      <c r="C167" s="146" t="s">
        <v>8</v>
      </c>
      <c r="D167" s="146" t="s">
        <v>211</v>
      </c>
      <c r="E167" s="147" t="s">
        <v>291</v>
      </c>
      <c r="F167" s="148" t="s">
        <v>292</v>
      </c>
      <c r="G167" s="149" t="s">
        <v>250</v>
      </c>
      <c r="H167" s="150">
        <v>0.23599999999999999</v>
      </c>
      <c r="I167" s="151">
        <v>1000</v>
      </c>
      <c r="J167" s="151">
        <f>ROUND(I167*H167,2)</f>
        <v>236</v>
      </c>
      <c r="K167" s="148" t="s">
        <v>215</v>
      </c>
      <c r="L167" s="30"/>
      <c r="M167" s="152" t="s">
        <v>1</v>
      </c>
      <c r="N167" s="153" t="s">
        <v>35</v>
      </c>
      <c r="O167" s="154">
        <v>0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278</v>
      </c>
      <c r="AT167" s="156" t="s">
        <v>211</v>
      </c>
      <c r="AU167" s="156" t="s">
        <v>79</v>
      </c>
      <c r="AY167" s="17" t="s">
        <v>208</v>
      </c>
      <c r="BE167" s="157">
        <f>IF(N167="základní",J167,0)</f>
        <v>236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77</v>
      </c>
      <c r="BK167" s="157">
        <f>ROUND(I167*H167,2)</f>
        <v>236</v>
      </c>
      <c r="BL167" s="17" t="s">
        <v>278</v>
      </c>
      <c r="BM167" s="156" t="s">
        <v>293</v>
      </c>
    </row>
    <row r="168" spans="1:65" s="2" customFormat="1" ht="16.5" customHeight="1">
      <c r="A168" s="29"/>
      <c r="B168" s="145"/>
      <c r="C168" s="146" t="s">
        <v>278</v>
      </c>
      <c r="D168" s="146" t="s">
        <v>211</v>
      </c>
      <c r="E168" s="147" t="s">
        <v>294</v>
      </c>
      <c r="F168" s="148" t="s">
        <v>295</v>
      </c>
      <c r="G168" s="149" t="s">
        <v>250</v>
      </c>
      <c r="H168" s="150">
        <v>0.23599999999999999</v>
      </c>
      <c r="I168" s="151">
        <v>800</v>
      </c>
      <c r="J168" s="151">
        <f>ROUND(I168*H168,2)</f>
        <v>188.8</v>
      </c>
      <c r="K168" s="148" t="s">
        <v>215</v>
      </c>
      <c r="L168" s="30"/>
      <c r="M168" s="152" t="s">
        <v>1</v>
      </c>
      <c r="N168" s="153" t="s">
        <v>35</v>
      </c>
      <c r="O168" s="154">
        <v>0</v>
      </c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278</v>
      </c>
      <c r="AT168" s="156" t="s">
        <v>211</v>
      </c>
      <c r="AU168" s="156" t="s">
        <v>79</v>
      </c>
      <c r="AY168" s="17" t="s">
        <v>208</v>
      </c>
      <c r="BE168" s="157">
        <f>IF(N168="základní",J168,0)</f>
        <v>188.8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77</v>
      </c>
      <c r="BK168" s="157">
        <f>ROUND(I168*H168,2)</f>
        <v>188.8</v>
      </c>
      <c r="BL168" s="17" t="s">
        <v>278</v>
      </c>
      <c r="BM168" s="156" t="s">
        <v>296</v>
      </c>
    </row>
    <row r="169" spans="1:65" s="12" customFormat="1" ht="22.9" customHeight="1">
      <c r="B169" s="133"/>
      <c r="D169" s="134" t="s">
        <v>69</v>
      </c>
      <c r="E169" s="143" t="s">
        <v>549</v>
      </c>
      <c r="F169" s="143" t="s">
        <v>550</v>
      </c>
      <c r="J169" s="144">
        <f>BK169</f>
        <v>76983.989999999991</v>
      </c>
      <c r="L169" s="133"/>
      <c r="M169" s="137"/>
      <c r="N169" s="138"/>
      <c r="O169" s="138"/>
      <c r="P169" s="139">
        <f>SUM(P170:P185)</f>
        <v>41.851050000000001</v>
      </c>
      <c r="Q169" s="138"/>
      <c r="R169" s="139">
        <f>SUM(R170:R185)</f>
        <v>0.25473200000000001</v>
      </c>
      <c r="S169" s="138"/>
      <c r="T169" s="140">
        <f>SUM(T170:T185)</f>
        <v>0</v>
      </c>
      <c r="AR169" s="134" t="s">
        <v>79</v>
      </c>
      <c r="AT169" s="141" t="s">
        <v>69</v>
      </c>
      <c r="AU169" s="141" t="s">
        <v>77</v>
      </c>
      <c r="AY169" s="134" t="s">
        <v>208</v>
      </c>
      <c r="BK169" s="142">
        <f>SUM(BK170:BK185)</f>
        <v>76983.989999999991</v>
      </c>
    </row>
    <row r="170" spans="1:65" s="2" customFormat="1" ht="16.5" customHeight="1">
      <c r="A170" s="29"/>
      <c r="B170" s="145"/>
      <c r="C170" s="146" t="s">
        <v>302</v>
      </c>
      <c r="D170" s="146" t="s">
        <v>211</v>
      </c>
      <c r="E170" s="147" t="s">
        <v>647</v>
      </c>
      <c r="F170" s="148" t="s">
        <v>648</v>
      </c>
      <c r="G170" s="149" t="s">
        <v>214</v>
      </c>
      <c r="H170" s="150">
        <v>16</v>
      </c>
      <c r="I170" s="151">
        <v>36</v>
      </c>
      <c r="J170" s="151">
        <f>ROUND(I170*H170,2)</f>
        <v>576</v>
      </c>
      <c r="K170" s="148" t="s">
        <v>215</v>
      </c>
      <c r="L170" s="30"/>
      <c r="M170" s="152" t="s">
        <v>1</v>
      </c>
      <c r="N170" s="153" t="s">
        <v>35</v>
      </c>
      <c r="O170" s="154">
        <v>0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278</v>
      </c>
      <c r="AT170" s="156" t="s">
        <v>211</v>
      </c>
      <c r="AU170" s="156" t="s">
        <v>79</v>
      </c>
      <c r="AY170" s="17" t="s">
        <v>208</v>
      </c>
      <c r="BE170" s="157">
        <f>IF(N170="základní",J170,0)</f>
        <v>576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77</v>
      </c>
      <c r="BK170" s="157">
        <f>ROUND(I170*H170,2)</f>
        <v>576</v>
      </c>
      <c r="BL170" s="17" t="s">
        <v>278</v>
      </c>
      <c r="BM170" s="156" t="s">
        <v>649</v>
      </c>
    </row>
    <row r="171" spans="1:65" s="2" customFormat="1" ht="16.5" customHeight="1">
      <c r="A171" s="29"/>
      <c r="B171" s="145"/>
      <c r="C171" s="176" t="s">
        <v>307</v>
      </c>
      <c r="D171" s="176" t="s">
        <v>328</v>
      </c>
      <c r="E171" s="177" t="s">
        <v>650</v>
      </c>
      <c r="F171" s="178" t="s">
        <v>651</v>
      </c>
      <c r="G171" s="179" t="s">
        <v>214</v>
      </c>
      <c r="H171" s="180">
        <v>18.399999999999999</v>
      </c>
      <c r="I171" s="181">
        <v>169</v>
      </c>
      <c r="J171" s="181">
        <f>ROUND(I171*H171,2)</f>
        <v>3109.6</v>
      </c>
      <c r="K171" s="178" t="s">
        <v>215</v>
      </c>
      <c r="L171" s="182"/>
      <c r="M171" s="183" t="s">
        <v>1</v>
      </c>
      <c r="N171" s="184" t="s">
        <v>35</v>
      </c>
      <c r="O171" s="154">
        <v>0</v>
      </c>
      <c r="P171" s="154">
        <f>O171*H171</f>
        <v>0</v>
      </c>
      <c r="Q171" s="154">
        <v>3.8000000000000002E-4</v>
      </c>
      <c r="R171" s="154">
        <f>Q171*H171</f>
        <v>6.992E-3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332</v>
      </c>
      <c r="AT171" s="156" t="s">
        <v>328</v>
      </c>
      <c r="AU171" s="156" t="s">
        <v>79</v>
      </c>
      <c r="AY171" s="17" t="s">
        <v>208</v>
      </c>
      <c r="BE171" s="157">
        <f>IF(N171="základní",J171,0)</f>
        <v>3109.6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3109.6</v>
      </c>
      <c r="BL171" s="17" t="s">
        <v>278</v>
      </c>
      <c r="BM171" s="156" t="s">
        <v>652</v>
      </c>
    </row>
    <row r="172" spans="1:65" s="13" customFormat="1">
      <c r="B172" s="158"/>
      <c r="D172" s="159" t="s">
        <v>218</v>
      </c>
      <c r="E172" s="160" t="s">
        <v>1</v>
      </c>
      <c r="F172" s="161" t="s">
        <v>653</v>
      </c>
      <c r="H172" s="162">
        <v>18.399999999999999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218</v>
      </c>
      <c r="AU172" s="160" t="s">
        <v>79</v>
      </c>
      <c r="AV172" s="13" t="s">
        <v>79</v>
      </c>
      <c r="AW172" s="13" t="s">
        <v>27</v>
      </c>
      <c r="AX172" s="13" t="s">
        <v>77</v>
      </c>
      <c r="AY172" s="160" t="s">
        <v>208</v>
      </c>
    </row>
    <row r="173" spans="1:65" s="2" customFormat="1" ht="16.5" customHeight="1">
      <c r="A173" s="29"/>
      <c r="B173" s="145"/>
      <c r="C173" s="146" t="s">
        <v>311</v>
      </c>
      <c r="D173" s="146" t="s">
        <v>211</v>
      </c>
      <c r="E173" s="147" t="s">
        <v>654</v>
      </c>
      <c r="F173" s="148" t="s">
        <v>655</v>
      </c>
      <c r="G173" s="149" t="s">
        <v>214</v>
      </c>
      <c r="H173" s="150">
        <v>16</v>
      </c>
      <c r="I173" s="151">
        <v>1321</v>
      </c>
      <c r="J173" s="151">
        <f>ROUND(I173*H173,2)</f>
        <v>21136</v>
      </c>
      <c r="K173" s="148" t="s">
        <v>215</v>
      </c>
      <c r="L173" s="30"/>
      <c r="M173" s="152" t="s">
        <v>1</v>
      </c>
      <c r="N173" s="153" t="s">
        <v>35</v>
      </c>
      <c r="O173" s="154">
        <v>0</v>
      </c>
      <c r="P173" s="154">
        <f>O173*H173</f>
        <v>0</v>
      </c>
      <c r="Q173" s="154">
        <v>6.8199999999999997E-3</v>
      </c>
      <c r="R173" s="154">
        <f>Q173*H173</f>
        <v>0.10911999999999999</v>
      </c>
      <c r="S173" s="154">
        <v>0</v>
      </c>
      <c r="T173" s="15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278</v>
      </c>
      <c r="AT173" s="156" t="s">
        <v>211</v>
      </c>
      <c r="AU173" s="156" t="s">
        <v>79</v>
      </c>
      <c r="AY173" s="17" t="s">
        <v>208</v>
      </c>
      <c r="BE173" s="157">
        <f>IF(N173="základní",J173,0)</f>
        <v>21136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7" t="s">
        <v>77</v>
      </c>
      <c r="BK173" s="157">
        <f>ROUND(I173*H173,2)</f>
        <v>21136</v>
      </c>
      <c r="BL173" s="17" t="s">
        <v>278</v>
      </c>
      <c r="BM173" s="156" t="s">
        <v>656</v>
      </c>
    </row>
    <row r="174" spans="1:65" s="13" customFormat="1">
      <c r="B174" s="158"/>
      <c r="D174" s="159" t="s">
        <v>218</v>
      </c>
      <c r="E174" s="160" t="s">
        <v>1</v>
      </c>
      <c r="F174" s="161" t="s">
        <v>657</v>
      </c>
      <c r="H174" s="162">
        <v>16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218</v>
      </c>
      <c r="AU174" s="160" t="s">
        <v>79</v>
      </c>
      <c r="AV174" s="13" t="s">
        <v>79</v>
      </c>
      <c r="AW174" s="13" t="s">
        <v>27</v>
      </c>
      <c r="AX174" s="13" t="s">
        <v>77</v>
      </c>
      <c r="AY174" s="160" t="s">
        <v>208</v>
      </c>
    </row>
    <row r="175" spans="1:65" s="2" customFormat="1" ht="16.5" customHeight="1">
      <c r="A175" s="29"/>
      <c r="B175" s="145"/>
      <c r="C175" s="146" t="s">
        <v>387</v>
      </c>
      <c r="D175" s="146" t="s">
        <v>211</v>
      </c>
      <c r="E175" s="147" t="s">
        <v>658</v>
      </c>
      <c r="F175" s="148" t="s">
        <v>659</v>
      </c>
      <c r="G175" s="149" t="s">
        <v>214</v>
      </c>
      <c r="H175" s="150">
        <v>16</v>
      </c>
      <c r="I175" s="151">
        <v>30</v>
      </c>
      <c r="J175" s="151">
        <f>ROUND(I175*H175,2)</f>
        <v>480</v>
      </c>
      <c r="K175" s="148" t="s">
        <v>215</v>
      </c>
      <c r="L175" s="30"/>
      <c r="M175" s="152" t="s">
        <v>1</v>
      </c>
      <c r="N175" s="153" t="s">
        <v>35</v>
      </c>
      <c r="O175" s="154">
        <v>0</v>
      </c>
      <c r="P175" s="154">
        <f>O175*H175</f>
        <v>0</v>
      </c>
      <c r="Q175" s="154">
        <v>3.4000000000000002E-4</v>
      </c>
      <c r="R175" s="154">
        <f>Q175*H175</f>
        <v>5.4400000000000004E-3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278</v>
      </c>
      <c r="AT175" s="156" t="s">
        <v>211</v>
      </c>
      <c r="AU175" s="156" t="s">
        <v>79</v>
      </c>
      <c r="AY175" s="17" t="s">
        <v>208</v>
      </c>
      <c r="BE175" s="157">
        <f>IF(N175="základní",J175,0)</f>
        <v>480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77</v>
      </c>
      <c r="BK175" s="157">
        <f>ROUND(I175*H175,2)</f>
        <v>480</v>
      </c>
      <c r="BL175" s="17" t="s">
        <v>278</v>
      </c>
      <c r="BM175" s="156" t="s">
        <v>660</v>
      </c>
    </row>
    <row r="176" spans="1:65" s="2" customFormat="1" ht="16.5" customHeight="1">
      <c r="A176" s="29"/>
      <c r="B176" s="145"/>
      <c r="C176" s="146" t="s">
        <v>7</v>
      </c>
      <c r="D176" s="146" t="s">
        <v>211</v>
      </c>
      <c r="E176" s="147" t="s">
        <v>661</v>
      </c>
      <c r="F176" s="148" t="s">
        <v>662</v>
      </c>
      <c r="G176" s="149" t="s">
        <v>287</v>
      </c>
      <c r="H176" s="150">
        <v>14.39</v>
      </c>
      <c r="I176" s="151">
        <v>841</v>
      </c>
      <c r="J176" s="151">
        <f>ROUND(I176*H176,2)</f>
        <v>12101.99</v>
      </c>
      <c r="K176" s="148" t="s">
        <v>215</v>
      </c>
      <c r="L176" s="30"/>
      <c r="M176" s="152" t="s">
        <v>1</v>
      </c>
      <c r="N176" s="153" t="s">
        <v>35</v>
      </c>
      <c r="O176" s="154">
        <v>0</v>
      </c>
      <c r="P176" s="154">
        <f>O176*H176</f>
        <v>0</v>
      </c>
      <c r="Q176" s="154">
        <v>2.0100000000000001E-3</v>
      </c>
      <c r="R176" s="154">
        <f>Q176*H176</f>
        <v>2.8923900000000002E-2</v>
      </c>
      <c r="S176" s="154">
        <v>0</v>
      </c>
      <c r="T176" s="15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278</v>
      </c>
      <c r="AT176" s="156" t="s">
        <v>211</v>
      </c>
      <c r="AU176" s="156" t="s">
        <v>79</v>
      </c>
      <c r="AY176" s="17" t="s">
        <v>208</v>
      </c>
      <c r="BE176" s="157">
        <f>IF(N176="základní",J176,0)</f>
        <v>12101.99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77</v>
      </c>
      <c r="BK176" s="157">
        <f>ROUND(I176*H176,2)</f>
        <v>12101.99</v>
      </c>
      <c r="BL176" s="17" t="s">
        <v>278</v>
      </c>
      <c r="BM176" s="156" t="s">
        <v>663</v>
      </c>
    </row>
    <row r="177" spans="1:65" s="13" customFormat="1">
      <c r="B177" s="158"/>
      <c r="D177" s="159" t="s">
        <v>218</v>
      </c>
      <c r="E177" s="160" t="s">
        <v>1</v>
      </c>
      <c r="F177" s="161" t="s">
        <v>664</v>
      </c>
      <c r="H177" s="162">
        <v>-30.61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218</v>
      </c>
      <c r="AU177" s="160" t="s">
        <v>79</v>
      </c>
      <c r="AV177" s="13" t="s">
        <v>79</v>
      </c>
      <c r="AW177" s="13" t="s">
        <v>27</v>
      </c>
      <c r="AX177" s="13" t="s">
        <v>70</v>
      </c>
      <c r="AY177" s="160" t="s">
        <v>208</v>
      </c>
    </row>
    <row r="178" spans="1:65" s="13" customFormat="1">
      <c r="B178" s="158"/>
      <c r="D178" s="159" t="s">
        <v>218</v>
      </c>
      <c r="E178" s="160" t="s">
        <v>1</v>
      </c>
      <c r="F178" s="161" t="s">
        <v>665</v>
      </c>
      <c r="H178" s="162">
        <v>45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218</v>
      </c>
      <c r="AU178" s="160" t="s">
        <v>79</v>
      </c>
      <c r="AV178" s="13" t="s">
        <v>79</v>
      </c>
      <c r="AW178" s="13" t="s">
        <v>27</v>
      </c>
      <c r="AX178" s="13" t="s">
        <v>70</v>
      </c>
      <c r="AY178" s="160" t="s">
        <v>208</v>
      </c>
    </row>
    <row r="179" spans="1:65" s="14" customFormat="1">
      <c r="B179" s="166"/>
      <c r="D179" s="159" t="s">
        <v>218</v>
      </c>
      <c r="E179" s="167" t="s">
        <v>1</v>
      </c>
      <c r="F179" s="168" t="s">
        <v>283</v>
      </c>
      <c r="H179" s="169">
        <v>14.39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218</v>
      </c>
      <c r="AU179" s="167" t="s">
        <v>79</v>
      </c>
      <c r="AV179" s="14" t="s">
        <v>216</v>
      </c>
      <c r="AW179" s="14" t="s">
        <v>27</v>
      </c>
      <c r="AX179" s="14" t="s">
        <v>77</v>
      </c>
      <c r="AY179" s="167" t="s">
        <v>208</v>
      </c>
    </row>
    <row r="180" spans="1:65" s="2" customFormat="1" ht="16.5" customHeight="1">
      <c r="A180" s="29"/>
      <c r="B180" s="145"/>
      <c r="C180" s="146" t="s">
        <v>455</v>
      </c>
      <c r="D180" s="146" t="s">
        <v>211</v>
      </c>
      <c r="E180" s="147" t="s">
        <v>666</v>
      </c>
      <c r="F180" s="148" t="s">
        <v>667</v>
      </c>
      <c r="G180" s="149" t="s">
        <v>287</v>
      </c>
      <c r="H180" s="150">
        <v>11.81</v>
      </c>
      <c r="I180" s="151">
        <v>1040</v>
      </c>
      <c r="J180" s="151">
        <f>ROUND(I180*H180,2)</f>
        <v>12282.4</v>
      </c>
      <c r="K180" s="148" t="s">
        <v>331</v>
      </c>
      <c r="L180" s="30"/>
      <c r="M180" s="152" t="s">
        <v>1</v>
      </c>
      <c r="N180" s="153" t="s">
        <v>35</v>
      </c>
      <c r="O180" s="154">
        <v>0.84499999999999997</v>
      </c>
      <c r="P180" s="154">
        <f>O180*H180</f>
        <v>9.9794499999999999</v>
      </c>
      <c r="Q180" s="154">
        <v>4.0099999999999997E-3</v>
      </c>
      <c r="R180" s="154">
        <f>Q180*H180</f>
        <v>4.73581E-2</v>
      </c>
      <c r="S180" s="154">
        <v>0</v>
      </c>
      <c r="T180" s="15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278</v>
      </c>
      <c r="AT180" s="156" t="s">
        <v>211</v>
      </c>
      <c r="AU180" s="156" t="s">
        <v>79</v>
      </c>
      <c r="AY180" s="17" t="s">
        <v>208</v>
      </c>
      <c r="BE180" s="157">
        <f>IF(N180="základní",J180,0)</f>
        <v>12282.4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77</v>
      </c>
      <c r="BK180" s="157">
        <f>ROUND(I180*H180,2)</f>
        <v>12282.4</v>
      </c>
      <c r="BL180" s="17" t="s">
        <v>278</v>
      </c>
      <c r="BM180" s="156" t="s">
        <v>668</v>
      </c>
    </row>
    <row r="181" spans="1:65" s="13" customFormat="1">
      <c r="B181" s="158"/>
      <c r="D181" s="159" t="s">
        <v>218</v>
      </c>
      <c r="E181" s="160" t="s">
        <v>1</v>
      </c>
      <c r="F181" s="161" t="s">
        <v>669</v>
      </c>
      <c r="H181" s="162">
        <v>11.81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218</v>
      </c>
      <c r="AU181" s="160" t="s">
        <v>79</v>
      </c>
      <c r="AV181" s="13" t="s">
        <v>79</v>
      </c>
      <c r="AW181" s="13" t="s">
        <v>27</v>
      </c>
      <c r="AX181" s="13" t="s">
        <v>77</v>
      </c>
      <c r="AY181" s="160" t="s">
        <v>208</v>
      </c>
    </row>
    <row r="182" spans="1:65" s="2" customFormat="1" ht="16.5" customHeight="1">
      <c r="A182" s="29"/>
      <c r="B182" s="145"/>
      <c r="C182" s="146" t="s">
        <v>459</v>
      </c>
      <c r="D182" s="146" t="s">
        <v>211</v>
      </c>
      <c r="E182" s="147" t="s">
        <v>670</v>
      </c>
      <c r="F182" s="148" t="s">
        <v>671</v>
      </c>
      <c r="G182" s="149" t="s">
        <v>287</v>
      </c>
      <c r="H182" s="150">
        <v>21.8</v>
      </c>
      <c r="I182" s="151">
        <v>1240</v>
      </c>
      <c r="J182" s="151">
        <f>ROUND(I182*H182,2)</f>
        <v>27032</v>
      </c>
      <c r="K182" s="148" t="s">
        <v>331</v>
      </c>
      <c r="L182" s="30"/>
      <c r="M182" s="152" t="s">
        <v>1</v>
      </c>
      <c r="N182" s="153" t="s">
        <v>35</v>
      </c>
      <c r="O182" s="154">
        <v>1.462</v>
      </c>
      <c r="P182" s="154">
        <f>O182*H182</f>
        <v>31.871600000000001</v>
      </c>
      <c r="Q182" s="154">
        <v>2.6099999999999999E-3</v>
      </c>
      <c r="R182" s="154">
        <f>Q182*H182</f>
        <v>5.6897999999999997E-2</v>
      </c>
      <c r="S182" s="154">
        <v>0</v>
      </c>
      <c r="T182" s="155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278</v>
      </c>
      <c r="AT182" s="156" t="s">
        <v>211</v>
      </c>
      <c r="AU182" s="156" t="s">
        <v>79</v>
      </c>
      <c r="AY182" s="17" t="s">
        <v>208</v>
      </c>
      <c r="BE182" s="157">
        <f>IF(N182="základní",J182,0)</f>
        <v>27032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77</v>
      </c>
      <c r="BK182" s="157">
        <f>ROUND(I182*H182,2)</f>
        <v>27032</v>
      </c>
      <c r="BL182" s="17" t="s">
        <v>278</v>
      </c>
      <c r="BM182" s="156" t="s">
        <v>672</v>
      </c>
    </row>
    <row r="183" spans="1:65" s="13" customFormat="1">
      <c r="B183" s="158"/>
      <c r="D183" s="159" t="s">
        <v>218</v>
      </c>
      <c r="E183" s="160" t="s">
        <v>1</v>
      </c>
      <c r="F183" s="161" t="s">
        <v>673</v>
      </c>
      <c r="H183" s="162">
        <v>21.8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218</v>
      </c>
      <c r="AU183" s="160" t="s">
        <v>79</v>
      </c>
      <c r="AV183" s="13" t="s">
        <v>79</v>
      </c>
      <c r="AW183" s="13" t="s">
        <v>27</v>
      </c>
      <c r="AX183" s="13" t="s">
        <v>77</v>
      </c>
      <c r="AY183" s="160" t="s">
        <v>208</v>
      </c>
    </row>
    <row r="184" spans="1:65" s="2" customFormat="1" ht="16.5" customHeight="1">
      <c r="A184" s="29"/>
      <c r="B184" s="145"/>
      <c r="C184" s="146" t="s">
        <v>464</v>
      </c>
      <c r="D184" s="146" t="s">
        <v>211</v>
      </c>
      <c r="E184" s="147" t="s">
        <v>571</v>
      </c>
      <c r="F184" s="148" t="s">
        <v>572</v>
      </c>
      <c r="G184" s="149" t="s">
        <v>250</v>
      </c>
      <c r="H184" s="150">
        <v>0.14000000000000001</v>
      </c>
      <c r="I184" s="151">
        <v>1000</v>
      </c>
      <c r="J184" s="151">
        <f>ROUND(I184*H184,2)</f>
        <v>140</v>
      </c>
      <c r="K184" s="148" t="s">
        <v>215</v>
      </c>
      <c r="L184" s="30"/>
      <c r="M184" s="152" t="s">
        <v>1</v>
      </c>
      <c r="N184" s="153" t="s">
        <v>35</v>
      </c>
      <c r="O184" s="154">
        <v>0</v>
      </c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278</v>
      </c>
      <c r="AT184" s="156" t="s">
        <v>211</v>
      </c>
      <c r="AU184" s="156" t="s">
        <v>79</v>
      </c>
      <c r="AY184" s="17" t="s">
        <v>208</v>
      </c>
      <c r="BE184" s="157">
        <f>IF(N184="základní",J184,0)</f>
        <v>140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77</v>
      </c>
      <c r="BK184" s="157">
        <f>ROUND(I184*H184,2)</f>
        <v>140</v>
      </c>
      <c r="BL184" s="17" t="s">
        <v>278</v>
      </c>
      <c r="BM184" s="156" t="s">
        <v>674</v>
      </c>
    </row>
    <row r="185" spans="1:65" s="2" customFormat="1" ht="16.5" customHeight="1">
      <c r="A185" s="29"/>
      <c r="B185" s="145"/>
      <c r="C185" s="146" t="s">
        <v>469</v>
      </c>
      <c r="D185" s="146" t="s">
        <v>211</v>
      </c>
      <c r="E185" s="147" t="s">
        <v>574</v>
      </c>
      <c r="F185" s="148" t="s">
        <v>575</v>
      </c>
      <c r="G185" s="149" t="s">
        <v>250</v>
      </c>
      <c r="H185" s="150">
        <v>0.14000000000000001</v>
      </c>
      <c r="I185" s="151">
        <v>900</v>
      </c>
      <c r="J185" s="151">
        <f>ROUND(I185*H185,2)</f>
        <v>126</v>
      </c>
      <c r="K185" s="148" t="s">
        <v>215</v>
      </c>
      <c r="L185" s="30"/>
      <c r="M185" s="152" t="s">
        <v>1</v>
      </c>
      <c r="N185" s="153" t="s">
        <v>35</v>
      </c>
      <c r="O185" s="154">
        <v>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278</v>
      </c>
      <c r="AT185" s="156" t="s">
        <v>211</v>
      </c>
      <c r="AU185" s="156" t="s">
        <v>79</v>
      </c>
      <c r="AY185" s="17" t="s">
        <v>208</v>
      </c>
      <c r="BE185" s="157">
        <f>IF(N185="základní",J185,0)</f>
        <v>126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77</v>
      </c>
      <c r="BK185" s="157">
        <f>ROUND(I185*H185,2)</f>
        <v>126</v>
      </c>
      <c r="BL185" s="17" t="s">
        <v>278</v>
      </c>
      <c r="BM185" s="156" t="s">
        <v>675</v>
      </c>
    </row>
    <row r="186" spans="1:65" s="12" customFormat="1" ht="22.9" customHeight="1">
      <c r="B186" s="133"/>
      <c r="D186" s="134" t="s">
        <v>69</v>
      </c>
      <c r="E186" s="143" t="s">
        <v>676</v>
      </c>
      <c r="F186" s="143" t="s">
        <v>677</v>
      </c>
      <c r="J186" s="144">
        <f>BK186</f>
        <v>1991.23</v>
      </c>
      <c r="L186" s="133"/>
      <c r="M186" s="137"/>
      <c r="N186" s="138"/>
      <c r="O186" s="138"/>
      <c r="P186" s="139">
        <f>SUM(P187:P194)</f>
        <v>0</v>
      </c>
      <c r="Q186" s="138"/>
      <c r="R186" s="139">
        <f>SUM(R187:R194)</f>
        <v>3.3395999999999999E-3</v>
      </c>
      <c r="S186" s="138"/>
      <c r="T186" s="140">
        <f>SUM(T187:T194)</f>
        <v>0</v>
      </c>
      <c r="AR186" s="134" t="s">
        <v>79</v>
      </c>
      <c r="AT186" s="141" t="s">
        <v>69</v>
      </c>
      <c r="AU186" s="141" t="s">
        <v>77</v>
      </c>
      <c r="AY186" s="134" t="s">
        <v>208</v>
      </c>
      <c r="BK186" s="142">
        <f>SUM(BK187:BK194)</f>
        <v>1991.23</v>
      </c>
    </row>
    <row r="187" spans="1:65" s="2" customFormat="1" ht="16.5" customHeight="1">
      <c r="A187" s="29"/>
      <c r="B187" s="145"/>
      <c r="C187" s="146" t="s">
        <v>470</v>
      </c>
      <c r="D187" s="146" t="s">
        <v>211</v>
      </c>
      <c r="E187" s="147" t="s">
        <v>678</v>
      </c>
      <c r="F187" s="148" t="s">
        <v>679</v>
      </c>
      <c r="G187" s="149" t="s">
        <v>214</v>
      </c>
      <c r="H187" s="150">
        <v>13.8</v>
      </c>
      <c r="I187" s="151">
        <v>40</v>
      </c>
      <c r="J187" s="151">
        <f>ROUND(I187*H187,2)</f>
        <v>552</v>
      </c>
      <c r="K187" s="148" t="s">
        <v>215</v>
      </c>
      <c r="L187" s="30"/>
      <c r="M187" s="152" t="s">
        <v>1</v>
      </c>
      <c r="N187" s="153" t="s">
        <v>35</v>
      </c>
      <c r="O187" s="154">
        <v>0</v>
      </c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278</v>
      </c>
      <c r="AT187" s="156" t="s">
        <v>211</v>
      </c>
      <c r="AU187" s="156" t="s">
        <v>79</v>
      </c>
      <c r="AY187" s="17" t="s">
        <v>208</v>
      </c>
      <c r="BE187" s="157">
        <f>IF(N187="základní",J187,0)</f>
        <v>552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77</v>
      </c>
      <c r="BK187" s="157">
        <f>ROUND(I187*H187,2)</f>
        <v>552</v>
      </c>
      <c r="BL187" s="17" t="s">
        <v>278</v>
      </c>
      <c r="BM187" s="156" t="s">
        <v>680</v>
      </c>
    </row>
    <row r="188" spans="1:65" s="13" customFormat="1">
      <c r="B188" s="158"/>
      <c r="D188" s="159" t="s">
        <v>218</v>
      </c>
      <c r="E188" s="160" t="s">
        <v>1</v>
      </c>
      <c r="F188" s="161" t="s">
        <v>657</v>
      </c>
      <c r="H188" s="162">
        <v>16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218</v>
      </c>
      <c r="AU188" s="160" t="s">
        <v>79</v>
      </c>
      <c r="AV188" s="13" t="s">
        <v>79</v>
      </c>
      <c r="AW188" s="13" t="s">
        <v>27</v>
      </c>
      <c r="AX188" s="13" t="s">
        <v>70</v>
      </c>
      <c r="AY188" s="160" t="s">
        <v>208</v>
      </c>
    </row>
    <row r="189" spans="1:65" s="13" customFormat="1">
      <c r="B189" s="158"/>
      <c r="D189" s="159" t="s">
        <v>218</v>
      </c>
      <c r="E189" s="160" t="s">
        <v>1</v>
      </c>
      <c r="F189" s="161" t="s">
        <v>681</v>
      </c>
      <c r="H189" s="162">
        <v>-2.2000000000000002</v>
      </c>
      <c r="L189" s="158"/>
      <c r="M189" s="163"/>
      <c r="N189" s="164"/>
      <c r="O189" s="164"/>
      <c r="P189" s="164"/>
      <c r="Q189" s="164"/>
      <c r="R189" s="164"/>
      <c r="S189" s="164"/>
      <c r="T189" s="165"/>
      <c r="AT189" s="160" t="s">
        <v>218</v>
      </c>
      <c r="AU189" s="160" t="s">
        <v>79</v>
      </c>
      <c r="AV189" s="13" t="s">
        <v>79</v>
      </c>
      <c r="AW189" s="13" t="s">
        <v>27</v>
      </c>
      <c r="AX189" s="13" t="s">
        <v>70</v>
      </c>
      <c r="AY189" s="160" t="s">
        <v>208</v>
      </c>
    </row>
    <row r="190" spans="1:65" s="14" customFormat="1">
      <c r="B190" s="166"/>
      <c r="D190" s="159" t="s">
        <v>218</v>
      </c>
      <c r="E190" s="167" t="s">
        <v>1</v>
      </c>
      <c r="F190" s="168" t="s">
        <v>283</v>
      </c>
      <c r="H190" s="169">
        <v>13.8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218</v>
      </c>
      <c r="AU190" s="167" t="s">
        <v>79</v>
      </c>
      <c r="AV190" s="14" t="s">
        <v>216</v>
      </c>
      <c r="AW190" s="14" t="s">
        <v>27</v>
      </c>
      <c r="AX190" s="14" t="s">
        <v>77</v>
      </c>
      <c r="AY190" s="167" t="s">
        <v>208</v>
      </c>
    </row>
    <row r="191" spans="1:65" s="2" customFormat="1" ht="16.5" customHeight="1">
      <c r="A191" s="29"/>
      <c r="B191" s="145"/>
      <c r="C191" s="176" t="s">
        <v>473</v>
      </c>
      <c r="D191" s="176" t="s">
        <v>328</v>
      </c>
      <c r="E191" s="177" t="s">
        <v>682</v>
      </c>
      <c r="F191" s="178" t="s">
        <v>683</v>
      </c>
      <c r="G191" s="179" t="s">
        <v>214</v>
      </c>
      <c r="H191" s="180">
        <v>15.18</v>
      </c>
      <c r="I191" s="181">
        <v>86.3</v>
      </c>
      <c r="J191" s="181">
        <f>ROUND(I191*H191,2)</f>
        <v>1310.03</v>
      </c>
      <c r="K191" s="178" t="s">
        <v>215</v>
      </c>
      <c r="L191" s="182"/>
      <c r="M191" s="183" t="s">
        <v>1</v>
      </c>
      <c r="N191" s="184" t="s">
        <v>35</v>
      </c>
      <c r="O191" s="154">
        <v>0</v>
      </c>
      <c r="P191" s="154">
        <f>O191*H191</f>
        <v>0</v>
      </c>
      <c r="Q191" s="154">
        <v>2.2000000000000001E-4</v>
      </c>
      <c r="R191" s="154">
        <f>Q191*H191</f>
        <v>3.3395999999999999E-3</v>
      </c>
      <c r="S191" s="154">
        <v>0</v>
      </c>
      <c r="T191" s="15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332</v>
      </c>
      <c r="AT191" s="156" t="s">
        <v>328</v>
      </c>
      <c r="AU191" s="156" t="s">
        <v>79</v>
      </c>
      <c r="AY191" s="17" t="s">
        <v>208</v>
      </c>
      <c r="BE191" s="157">
        <f>IF(N191="základní",J191,0)</f>
        <v>1310.03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7" t="s">
        <v>77</v>
      </c>
      <c r="BK191" s="157">
        <f>ROUND(I191*H191,2)</f>
        <v>1310.03</v>
      </c>
      <c r="BL191" s="17" t="s">
        <v>278</v>
      </c>
      <c r="BM191" s="156" t="s">
        <v>684</v>
      </c>
    </row>
    <row r="192" spans="1:65" s="13" customFormat="1">
      <c r="B192" s="158"/>
      <c r="D192" s="159" t="s">
        <v>218</v>
      </c>
      <c r="E192" s="160" t="s">
        <v>1</v>
      </c>
      <c r="F192" s="161" t="s">
        <v>685</v>
      </c>
      <c r="H192" s="162">
        <v>15.18</v>
      </c>
      <c r="L192" s="158"/>
      <c r="M192" s="163"/>
      <c r="N192" s="164"/>
      <c r="O192" s="164"/>
      <c r="P192" s="164"/>
      <c r="Q192" s="164"/>
      <c r="R192" s="164"/>
      <c r="S192" s="164"/>
      <c r="T192" s="165"/>
      <c r="AT192" s="160" t="s">
        <v>218</v>
      </c>
      <c r="AU192" s="160" t="s">
        <v>79</v>
      </c>
      <c r="AV192" s="13" t="s">
        <v>79</v>
      </c>
      <c r="AW192" s="13" t="s">
        <v>27</v>
      </c>
      <c r="AX192" s="13" t="s">
        <v>77</v>
      </c>
      <c r="AY192" s="160" t="s">
        <v>208</v>
      </c>
    </row>
    <row r="193" spans="1:65" s="2" customFormat="1" ht="16.5" customHeight="1">
      <c r="A193" s="29"/>
      <c r="B193" s="145"/>
      <c r="C193" s="146" t="s">
        <v>478</v>
      </c>
      <c r="D193" s="146" t="s">
        <v>211</v>
      </c>
      <c r="E193" s="147" t="s">
        <v>686</v>
      </c>
      <c r="F193" s="148" t="s">
        <v>687</v>
      </c>
      <c r="G193" s="149" t="s">
        <v>250</v>
      </c>
      <c r="H193" s="150">
        <v>6.8000000000000005E-2</v>
      </c>
      <c r="I193" s="151">
        <v>1000</v>
      </c>
      <c r="J193" s="151">
        <f>ROUND(I193*H193,2)</f>
        <v>68</v>
      </c>
      <c r="K193" s="148" t="s">
        <v>215</v>
      </c>
      <c r="L193" s="30"/>
      <c r="M193" s="152" t="s">
        <v>1</v>
      </c>
      <c r="N193" s="153" t="s">
        <v>35</v>
      </c>
      <c r="O193" s="154">
        <v>0</v>
      </c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278</v>
      </c>
      <c r="AT193" s="156" t="s">
        <v>211</v>
      </c>
      <c r="AU193" s="156" t="s">
        <v>79</v>
      </c>
      <c r="AY193" s="17" t="s">
        <v>208</v>
      </c>
      <c r="BE193" s="157">
        <f>IF(N193="základní",J193,0)</f>
        <v>68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7" t="s">
        <v>77</v>
      </c>
      <c r="BK193" s="157">
        <f>ROUND(I193*H193,2)</f>
        <v>68</v>
      </c>
      <c r="BL193" s="17" t="s">
        <v>278</v>
      </c>
      <c r="BM193" s="156" t="s">
        <v>688</v>
      </c>
    </row>
    <row r="194" spans="1:65" s="2" customFormat="1" ht="16.5" customHeight="1">
      <c r="A194" s="29"/>
      <c r="B194" s="145"/>
      <c r="C194" s="146" t="s">
        <v>601</v>
      </c>
      <c r="D194" s="146" t="s">
        <v>211</v>
      </c>
      <c r="E194" s="147" t="s">
        <v>689</v>
      </c>
      <c r="F194" s="148" t="s">
        <v>690</v>
      </c>
      <c r="G194" s="149" t="s">
        <v>250</v>
      </c>
      <c r="H194" s="150">
        <v>6.8000000000000005E-2</v>
      </c>
      <c r="I194" s="151">
        <v>900</v>
      </c>
      <c r="J194" s="151">
        <f>ROUND(I194*H194,2)</f>
        <v>61.2</v>
      </c>
      <c r="K194" s="148" t="s">
        <v>215</v>
      </c>
      <c r="L194" s="30"/>
      <c r="M194" s="152" t="s">
        <v>1</v>
      </c>
      <c r="N194" s="153" t="s">
        <v>35</v>
      </c>
      <c r="O194" s="154">
        <v>0</v>
      </c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278</v>
      </c>
      <c r="AT194" s="156" t="s">
        <v>211</v>
      </c>
      <c r="AU194" s="156" t="s">
        <v>79</v>
      </c>
      <c r="AY194" s="17" t="s">
        <v>208</v>
      </c>
      <c r="BE194" s="157">
        <f>IF(N194="základní",J194,0)</f>
        <v>61.2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77</v>
      </c>
      <c r="BK194" s="157">
        <f>ROUND(I194*H194,2)</f>
        <v>61.2</v>
      </c>
      <c r="BL194" s="17" t="s">
        <v>278</v>
      </c>
      <c r="BM194" s="156" t="s">
        <v>691</v>
      </c>
    </row>
    <row r="195" spans="1:65" s="12" customFormat="1" ht="22.9" customHeight="1">
      <c r="B195" s="133"/>
      <c r="D195" s="134" t="s">
        <v>69</v>
      </c>
      <c r="E195" s="143" t="s">
        <v>471</v>
      </c>
      <c r="F195" s="143" t="s">
        <v>472</v>
      </c>
      <c r="J195" s="144">
        <f>BK195</f>
        <v>22011.48</v>
      </c>
      <c r="L195" s="133"/>
      <c r="M195" s="137"/>
      <c r="N195" s="138"/>
      <c r="O195" s="138"/>
      <c r="P195" s="139">
        <f>SUM(P196:P200)</f>
        <v>0</v>
      </c>
      <c r="Q195" s="138"/>
      <c r="R195" s="139">
        <f>SUM(R196:R200)</f>
        <v>4.3601559999999998E-2</v>
      </c>
      <c r="S195" s="138"/>
      <c r="T195" s="140">
        <f>SUM(T196:T200)</f>
        <v>0</v>
      </c>
      <c r="AR195" s="134" t="s">
        <v>79</v>
      </c>
      <c r="AT195" s="141" t="s">
        <v>69</v>
      </c>
      <c r="AU195" s="141" t="s">
        <v>77</v>
      </c>
      <c r="AY195" s="134" t="s">
        <v>208</v>
      </c>
      <c r="BK195" s="142">
        <f>SUM(BK196:BK200)</f>
        <v>22011.48</v>
      </c>
    </row>
    <row r="196" spans="1:65" s="2" customFormat="1" ht="16.5" customHeight="1">
      <c r="A196" s="29"/>
      <c r="B196" s="145"/>
      <c r="C196" s="146" t="s">
        <v>692</v>
      </c>
      <c r="D196" s="146" t="s">
        <v>211</v>
      </c>
      <c r="E196" s="147" t="s">
        <v>693</v>
      </c>
      <c r="F196" s="148" t="s">
        <v>694</v>
      </c>
      <c r="G196" s="149" t="s">
        <v>214</v>
      </c>
      <c r="H196" s="150">
        <v>2.2280000000000002</v>
      </c>
      <c r="I196" s="151">
        <v>560</v>
      </c>
      <c r="J196" s="151">
        <f>ROUND(I196*H196,2)</f>
        <v>1247.68</v>
      </c>
      <c r="K196" s="148" t="s">
        <v>215</v>
      </c>
      <c r="L196" s="30"/>
      <c r="M196" s="152" t="s">
        <v>1</v>
      </c>
      <c r="N196" s="153" t="s">
        <v>35</v>
      </c>
      <c r="O196" s="154">
        <v>0</v>
      </c>
      <c r="P196" s="154">
        <f>O196*H196</f>
        <v>0</v>
      </c>
      <c r="Q196" s="154">
        <v>2.7E-4</v>
      </c>
      <c r="R196" s="154">
        <f>Q196*H196</f>
        <v>6.0156000000000012E-4</v>
      </c>
      <c r="S196" s="154">
        <v>0</v>
      </c>
      <c r="T196" s="15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278</v>
      </c>
      <c r="AT196" s="156" t="s">
        <v>211</v>
      </c>
      <c r="AU196" s="156" t="s">
        <v>79</v>
      </c>
      <c r="AY196" s="17" t="s">
        <v>208</v>
      </c>
      <c r="BE196" s="157">
        <f>IF(N196="základní",J196,0)</f>
        <v>1247.68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77</v>
      </c>
      <c r="BK196" s="157">
        <f>ROUND(I196*H196,2)</f>
        <v>1247.68</v>
      </c>
      <c r="BL196" s="17" t="s">
        <v>278</v>
      </c>
      <c r="BM196" s="156" t="s">
        <v>695</v>
      </c>
    </row>
    <row r="197" spans="1:65" s="13" customFormat="1">
      <c r="B197" s="158"/>
      <c r="D197" s="159" t="s">
        <v>218</v>
      </c>
      <c r="E197" s="160" t="s">
        <v>1</v>
      </c>
      <c r="F197" s="161" t="s">
        <v>696</v>
      </c>
      <c r="H197" s="162">
        <v>2.2280000000000002</v>
      </c>
      <c r="L197" s="158"/>
      <c r="M197" s="163"/>
      <c r="N197" s="164"/>
      <c r="O197" s="164"/>
      <c r="P197" s="164"/>
      <c r="Q197" s="164"/>
      <c r="R197" s="164"/>
      <c r="S197" s="164"/>
      <c r="T197" s="165"/>
      <c r="AT197" s="160" t="s">
        <v>218</v>
      </c>
      <c r="AU197" s="160" t="s">
        <v>79</v>
      </c>
      <c r="AV197" s="13" t="s">
        <v>79</v>
      </c>
      <c r="AW197" s="13" t="s">
        <v>27</v>
      </c>
      <c r="AX197" s="13" t="s">
        <v>77</v>
      </c>
      <c r="AY197" s="160" t="s">
        <v>208</v>
      </c>
    </row>
    <row r="198" spans="1:65" s="2" customFormat="1" ht="21.75" customHeight="1">
      <c r="A198" s="29"/>
      <c r="B198" s="145"/>
      <c r="C198" s="176" t="s">
        <v>697</v>
      </c>
      <c r="D198" s="176" t="s">
        <v>328</v>
      </c>
      <c r="E198" s="177" t="s">
        <v>698</v>
      </c>
      <c r="F198" s="178" t="s">
        <v>699</v>
      </c>
      <c r="G198" s="179" t="s">
        <v>452</v>
      </c>
      <c r="H198" s="180">
        <v>1</v>
      </c>
      <c r="I198" s="181">
        <v>20700</v>
      </c>
      <c r="J198" s="181">
        <f>ROUND(I198*H198,2)</f>
        <v>20700</v>
      </c>
      <c r="K198" s="178" t="s">
        <v>1</v>
      </c>
      <c r="L198" s="182"/>
      <c r="M198" s="183" t="s">
        <v>1</v>
      </c>
      <c r="N198" s="184" t="s">
        <v>35</v>
      </c>
      <c r="O198" s="154">
        <v>0</v>
      </c>
      <c r="P198" s="154">
        <f>O198*H198</f>
        <v>0</v>
      </c>
      <c r="Q198" s="154">
        <v>4.2999999999999997E-2</v>
      </c>
      <c r="R198" s="154">
        <f>Q198*H198</f>
        <v>4.2999999999999997E-2</v>
      </c>
      <c r="S198" s="154">
        <v>0</v>
      </c>
      <c r="T198" s="155">
        <f>S198*H198</f>
        <v>0</v>
      </c>
      <c r="U198" s="29"/>
      <c r="V198" s="2" t="s">
        <v>2178</v>
      </c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332</v>
      </c>
      <c r="AT198" s="156" t="s">
        <v>328</v>
      </c>
      <c r="AU198" s="156" t="s">
        <v>79</v>
      </c>
      <c r="AY198" s="17" t="s">
        <v>208</v>
      </c>
      <c r="BE198" s="157">
        <f>IF(N198="základní",J198,0)</f>
        <v>20700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77</v>
      </c>
      <c r="BK198" s="157">
        <f>ROUND(I198*H198,2)</f>
        <v>20700</v>
      </c>
      <c r="BL198" s="17" t="s">
        <v>278</v>
      </c>
      <c r="BM198" s="156" t="s">
        <v>700</v>
      </c>
    </row>
    <row r="199" spans="1:65" s="2" customFormat="1" ht="16.5" customHeight="1">
      <c r="A199" s="29"/>
      <c r="B199" s="145"/>
      <c r="C199" s="146" t="s">
        <v>332</v>
      </c>
      <c r="D199" s="146" t="s">
        <v>211</v>
      </c>
      <c r="E199" s="147" t="s">
        <v>598</v>
      </c>
      <c r="F199" s="148" t="s">
        <v>599</v>
      </c>
      <c r="G199" s="149" t="s">
        <v>250</v>
      </c>
      <c r="H199" s="150">
        <v>4.3999999999999997E-2</v>
      </c>
      <c r="I199" s="151">
        <v>950</v>
      </c>
      <c r="J199" s="151">
        <f>ROUND(I199*H199,2)</f>
        <v>41.8</v>
      </c>
      <c r="K199" s="148" t="s">
        <v>215</v>
      </c>
      <c r="L199" s="30"/>
      <c r="M199" s="152" t="s">
        <v>1</v>
      </c>
      <c r="N199" s="153" t="s">
        <v>35</v>
      </c>
      <c r="O199" s="154">
        <v>0</v>
      </c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278</v>
      </c>
      <c r="AT199" s="156" t="s">
        <v>211</v>
      </c>
      <c r="AU199" s="156" t="s">
        <v>79</v>
      </c>
      <c r="AY199" s="17" t="s">
        <v>208</v>
      </c>
      <c r="BE199" s="157">
        <f>IF(N199="základní",J199,0)</f>
        <v>41.8</v>
      </c>
      <c r="BF199" s="157">
        <f>IF(N199="snížená",J199,0)</f>
        <v>0</v>
      </c>
      <c r="BG199" s="157">
        <f>IF(N199="zákl. přenesená",J199,0)</f>
        <v>0</v>
      </c>
      <c r="BH199" s="157">
        <f>IF(N199="sníž. přenesená",J199,0)</f>
        <v>0</v>
      </c>
      <c r="BI199" s="157">
        <f>IF(N199="nulová",J199,0)</f>
        <v>0</v>
      </c>
      <c r="BJ199" s="17" t="s">
        <v>77</v>
      </c>
      <c r="BK199" s="157">
        <f>ROUND(I199*H199,2)</f>
        <v>41.8</v>
      </c>
      <c r="BL199" s="17" t="s">
        <v>278</v>
      </c>
      <c r="BM199" s="156" t="s">
        <v>600</v>
      </c>
    </row>
    <row r="200" spans="1:65" s="2" customFormat="1" ht="16.5" customHeight="1">
      <c r="A200" s="29"/>
      <c r="B200" s="145"/>
      <c r="C200" s="146" t="s">
        <v>701</v>
      </c>
      <c r="D200" s="146" t="s">
        <v>211</v>
      </c>
      <c r="E200" s="147" t="s">
        <v>602</v>
      </c>
      <c r="F200" s="148" t="s">
        <v>603</v>
      </c>
      <c r="G200" s="149" t="s">
        <v>250</v>
      </c>
      <c r="H200" s="150">
        <v>4.3999999999999997E-2</v>
      </c>
      <c r="I200" s="151">
        <v>500</v>
      </c>
      <c r="J200" s="151">
        <f>ROUND(I200*H200,2)</f>
        <v>22</v>
      </c>
      <c r="K200" s="148" t="s">
        <v>215</v>
      </c>
      <c r="L200" s="30"/>
      <c r="M200" s="152" t="s">
        <v>1</v>
      </c>
      <c r="N200" s="153" t="s">
        <v>35</v>
      </c>
      <c r="O200" s="154">
        <v>0</v>
      </c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6" t="s">
        <v>278</v>
      </c>
      <c r="AT200" s="156" t="s">
        <v>211</v>
      </c>
      <c r="AU200" s="156" t="s">
        <v>79</v>
      </c>
      <c r="AY200" s="17" t="s">
        <v>208</v>
      </c>
      <c r="BE200" s="157">
        <f>IF(N200="základní",J200,0)</f>
        <v>22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77</v>
      </c>
      <c r="BK200" s="157">
        <f>ROUND(I200*H200,2)</f>
        <v>22</v>
      </c>
      <c r="BL200" s="17" t="s">
        <v>278</v>
      </c>
      <c r="BM200" s="156" t="s">
        <v>604</v>
      </c>
    </row>
    <row r="201" spans="1:65" s="12" customFormat="1" ht="22.9" customHeight="1">
      <c r="B201" s="133"/>
      <c r="D201" s="134" t="s">
        <v>69</v>
      </c>
      <c r="E201" s="143" t="s">
        <v>702</v>
      </c>
      <c r="F201" s="143" t="s">
        <v>703</v>
      </c>
      <c r="J201" s="144">
        <f>BK201</f>
        <v>6583.33</v>
      </c>
      <c r="L201" s="133"/>
      <c r="M201" s="137"/>
      <c r="N201" s="138"/>
      <c r="O201" s="138"/>
      <c r="P201" s="139">
        <f>SUM(P202:P206)</f>
        <v>0</v>
      </c>
      <c r="Q201" s="138"/>
      <c r="R201" s="139">
        <f>SUM(R202:R206)</f>
        <v>5.0641000000000002E-3</v>
      </c>
      <c r="S201" s="138"/>
      <c r="T201" s="140">
        <f>SUM(T202:T206)</f>
        <v>0</v>
      </c>
      <c r="AR201" s="134" t="s">
        <v>79</v>
      </c>
      <c r="AT201" s="141" t="s">
        <v>69</v>
      </c>
      <c r="AU201" s="141" t="s">
        <v>77</v>
      </c>
      <c r="AY201" s="134" t="s">
        <v>208</v>
      </c>
      <c r="BK201" s="142">
        <f>SUM(BK202:BK206)</f>
        <v>6583.33</v>
      </c>
    </row>
    <row r="202" spans="1:65" s="2" customFormat="1" ht="16.5" customHeight="1">
      <c r="A202" s="29"/>
      <c r="B202" s="145"/>
      <c r="C202" s="146" t="s">
        <v>704</v>
      </c>
      <c r="D202" s="146" t="s">
        <v>211</v>
      </c>
      <c r="E202" s="147" t="s">
        <v>705</v>
      </c>
      <c r="F202" s="148" t="s">
        <v>706</v>
      </c>
      <c r="G202" s="149" t="s">
        <v>707</v>
      </c>
      <c r="H202" s="150">
        <v>101.282</v>
      </c>
      <c r="I202" s="151">
        <v>65</v>
      </c>
      <c r="J202" s="151">
        <f>ROUND(I202*H202,2)</f>
        <v>6583.33</v>
      </c>
      <c r="K202" s="148" t="s">
        <v>1</v>
      </c>
      <c r="L202" s="30"/>
      <c r="M202" s="152" t="s">
        <v>1</v>
      </c>
      <c r="N202" s="153" t="s">
        <v>35</v>
      </c>
      <c r="O202" s="154">
        <v>0</v>
      </c>
      <c r="P202" s="154">
        <f>O202*H202</f>
        <v>0</v>
      </c>
      <c r="Q202" s="154">
        <v>5.0000000000000002E-5</v>
      </c>
      <c r="R202" s="154">
        <f>Q202*H202</f>
        <v>5.0641000000000002E-3</v>
      </c>
      <c r="S202" s="154">
        <v>0</v>
      </c>
      <c r="T202" s="15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6" t="s">
        <v>278</v>
      </c>
      <c r="AT202" s="156" t="s">
        <v>211</v>
      </c>
      <c r="AU202" s="156" t="s">
        <v>79</v>
      </c>
      <c r="AY202" s="17" t="s">
        <v>208</v>
      </c>
      <c r="BE202" s="157">
        <f>IF(N202="základní",J202,0)</f>
        <v>6583.33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77</v>
      </c>
      <c r="BK202" s="157">
        <f>ROUND(I202*H202,2)</f>
        <v>6583.33</v>
      </c>
      <c r="BL202" s="17" t="s">
        <v>278</v>
      </c>
      <c r="BM202" s="156" t="s">
        <v>708</v>
      </c>
    </row>
    <row r="203" spans="1:65" s="13" customFormat="1">
      <c r="B203" s="158"/>
      <c r="D203" s="159" t="s">
        <v>218</v>
      </c>
      <c r="E203" s="160" t="s">
        <v>1</v>
      </c>
      <c r="F203" s="161" t="s">
        <v>709</v>
      </c>
      <c r="H203" s="162">
        <v>84.36</v>
      </c>
      <c r="L203" s="158"/>
      <c r="M203" s="163"/>
      <c r="N203" s="164"/>
      <c r="O203" s="164"/>
      <c r="P203" s="164"/>
      <c r="Q203" s="164"/>
      <c r="R203" s="164"/>
      <c r="S203" s="164"/>
      <c r="T203" s="165"/>
      <c r="AT203" s="160" t="s">
        <v>218</v>
      </c>
      <c r="AU203" s="160" t="s">
        <v>79</v>
      </c>
      <c r="AV203" s="13" t="s">
        <v>79</v>
      </c>
      <c r="AW203" s="13" t="s">
        <v>27</v>
      </c>
      <c r="AX203" s="13" t="s">
        <v>70</v>
      </c>
      <c r="AY203" s="160" t="s">
        <v>208</v>
      </c>
    </row>
    <row r="204" spans="1:65" s="13" customFormat="1">
      <c r="B204" s="158"/>
      <c r="D204" s="159" t="s">
        <v>218</v>
      </c>
      <c r="E204" s="160" t="s">
        <v>1</v>
      </c>
      <c r="F204" s="161" t="s">
        <v>710</v>
      </c>
      <c r="H204" s="162">
        <v>9.42</v>
      </c>
      <c r="L204" s="158"/>
      <c r="M204" s="163"/>
      <c r="N204" s="164"/>
      <c r="O204" s="164"/>
      <c r="P204" s="164"/>
      <c r="Q204" s="164"/>
      <c r="R204" s="164"/>
      <c r="S204" s="164"/>
      <c r="T204" s="165"/>
      <c r="AT204" s="160" t="s">
        <v>218</v>
      </c>
      <c r="AU204" s="160" t="s">
        <v>79</v>
      </c>
      <c r="AV204" s="13" t="s">
        <v>79</v>
      </c>
      <c r="AW204" s="13" t="s">
        <v>27</v>
      </c>
      <c r="AX204" s="13" t="s">
        <v>70</v>
      </c>
      <c r="AY204" s="160" t="s">
        <v>208</v>
      </c>
    </row>
    <row r="205" spans="1:65" s="14" customFormat="1">
      <c r="B205" s="166"/>
      <c r="D205" s="159" t="s">
        <v>218</v>
      </c>
      <c r="E205" s="167" t="s">
        <v>1</v>
      </c>
      <c r="F205" s="168" t="s">
        <v>283</v>
      </c>
      <c r="H205" s="169">
        <v>93.78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218</v>
      </c>
      <c r="AU205" s="167" t="s">
        <v>79</v>
      </c>
      <c r="AV205" s="14" t="s">
        <v>216</v>
      </c>
      <c r="AW205" s="14" t="s">
        <v>27</v>
      </c>
      <c r="AX205" s="14" t="s">
        <v>70</v>
      </c>
      <c r="AY205" s="167" t="s">
        <v>208</v>
      </c>
    </row>
    <row r="206" spans="1:65" s="13" customFormat="1">
      <c r="B206" s="158"/>
      <c r="D206" s="159" t="s">
        <v>218</v>
      </c>
      <c r="E206" s="160" t="s">
        <v>1</v>
      </c>
      <c r="F206" s="161" t="s">
        <v>711</v>
      </c>
      <c r="H206" s="162">
        <v>101.282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218</v>
      </c>
      <c r="AU206" s="160" t="s">
        <v>79</v>
      </c>
      <c r="AV206" s="13" t="s">
        <v>79</v>
      </c>
      <c r="AW206" s="13" t="s">
        <v>27</v>
      </c>
      <c r="AX206" s="13" t="s">
        <v>77</v>
      </c>
      <c r="AY206" s="160" t="s">
        <v>208</v>
      </c>
    </row>
    <row r="207" spans="1:65" s="12" customFormat="1" ht="22.9" customHeight="1">
      <c r="B207" s="133"/>
      <c r="D207" s="134" t="s">
        <v>69</v>
      </c>
      <c r="E207" s="143" t="s">
        <v>712</v>
      </c>
      <c r="F207" s="143" t="s">
        <v>713</v>
      </c>
      <c r="J207" s="144">
        <f>BK207</f>
        <v>207.36</v>
      </c>
      <c r="L207" s="133"/>
      <c r="M207" s="137"/>
      <c r="N207" s="138"/>
      <c r="O207" s="138"/>
      <c r="P207" s="139">
        <f>SUM(P208:P211)</f>
        <v>0</v>
      </c>
      <c r="Q207" s="138"/>
      <c r="R207" s="139">
        <f>SUM(R208:R211)</f>
        <v>4.4064000000000006E-4</v>
      </c>
      <c r="S207" s="138"/>
      <c r="T207" s="140">
        <f>SUM(T208:T211)</f>
        <v>0</v>
      </c>
      <c r="AR207" s="134" t="s">
        <v>79</v>
      </c>
      <c r="AT207" s="141" t="s">
        <v>69</v>
      </c>
      <c r="AU207" s="141" t="s">
        <v>77</v>
      </c>
      <c r="AY207" s="134" t="s">
        <v>208</v>
      </c>
      <c r="BK207" s="142">
        <f>SUM(BK208:BK211)</f>
        <v>207.36</v>
      </c>
    </row>
    <row r="208" spans="1:65" s="2" customFormat="1" ht="16.5" customHeight="1">
      <c r="A208" s="29"/>
      <c r="B208" s="145"/>
      <c r="C208" s="146" t="s">
        <v>714</v>
      </c>
      <c r="D208" s="146" t="s">
        <v>211</v>
      </c>
      <c r="E208" s="147" t="s">
        <v>715</v>
      </c>
      <c r="F208" s="148" t="s">
        <v>716</v>
      </c>
      <c r="G208" s="149" t="s">
        <v>214</v>
      </c>
      <c r="H208" s="150">
        <v>2.5920000000000001</v>
      </c>
      <c r="I208" s="151">
        <v>80</v>
      </c>
      <c r="J208" s="151">
        <f>ROUND(I208*H208,2)</f>
        <v>207.36</v>
      </c>
      <c r="K208" s="148" t="s">
        <v>215</v>
      </c>
      <c r="L208" s="30"/>
      <c r="M208" s="152" t="s">
        <v>1</v>
      </c>
      <c r="N208" s="153" t="s">
        <v>35</v>
      </c>
      <c r="O208" s="154">
        <v>0</v>
      </c>
      <c r="P208" s="154">
        <f>O208*H208</f>
        <v>0</v>
      </c>
      <c r="Q208" s="154">
        <v>1.7000000000000001E-4</v>
      </c>
      <c r="R208" s="154">
        <f>Q208*H208</f>
        <v>4.4064000000000006E-4</v>
      </c>
      <c r="S208" s="154">
        <v>0</v>
      </c>
      <c r="T208" s="15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278</v>
      </c>
      <c r="AT208" s="156" t="s">
        <v>211</v>
      </c>
      <c r="AU208" s="156" t="s">
        <v>79</v>
      </c>
      <c r="AY208" s="17" t="s">
        <v>208</v>
      </c>
      <c r="BE208" s="157">
        <f>IF(N208="základní",J208,0)</f>
        <v>207.36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77</v>
      </c>
      <c r="BK208" s="157">
        <f>ROUND(I208*H208,2)</f>
        <v>207.36</v>
      </c>
      <c r="BL208" s="17" t="s">
        <v>278</v>
      </c>
      <c r="BM208" s="156" t="s">
        <v>717</v>
      </c>
    </row>
    <row r="209" spans="1:51" s="13" customFormat="1">
      <c r="B209" s="158"/>
      <c r="D209" s="159" t="s">
        <v>218</v>
      </c>
      <c r="E209" s="160" t="s">
        <v>1</v>
      </c>
      <c r="F209" s="161" t="s">
        <v>718</v>
      </c>
      <c r="H209" s="162">
        <v>2.4319999999999999</v>
      </c>
      <c r="L209" s="158"/>
      <c r="M209" s="163"/>
      <c r="N209" s="164"/>
      <c r="O209" s="164"/>
      <c r="P209" s="164"/>
      <c r="Q209" s="164"/>
      <c r="R209" s="164"/>
      <c r="S209" s="164"/>
      <c r="T209" s="165"/>
      <c r="AT209" s="160" t="s">
        <v>218</v>
      </c>
      <c r="AU209" s="160" t="s">
        <v>79</v>
      </c>
      <c r="AV209" s="13" t="s">
        <v>79</v>
      </c>
      <c r="AW209" s="13" t="s">
        <v>27</v>
      </c>
      <c r="AX209" s="13" t="s">
        <v>70</v>
      </c>
      <c r="AY209" s="160" t="s">
        <v>208</v>
      </c>
    </row>
    <row r="210" spans="1:51" s="13" customFormat="1">
      <c r="B210" s="158"/>
      <c r="D210" s="159" t="s">
        <v>218</v>
      </c>
      <c r="E210" s="160" t="s">
        <v>1</v>
      </c>
      <c r="F210" s="161" t="s">
        <v>719</v>
      </c>
      <c r="H210" s="162">
        <v>0.16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218</v>
      </c>
      <c r="AU210" s="160" t="s">
        <v>79</v>
      </c>
      <c r="AV210" s="13" t="s">
        <v>79</v>
      </c>
      <c r="AW210" s="13" t="s">
        <v>27</v>
      </c>
      <c r="AX210" s="13" t="s">
        <v>70</v>
      </c>
      <c r="AY210" s="160" t="s">
        <v>208</v>
      </c>
    </row>
    <row r="211" spans="1:51" s="14" customFormat="1">
      <c r="B211" s="166"/>
      <c r="D211" s="159" t="s">
        <v>218</v>
      </c>
      <c r="E211" s="167" t="s">
        <v>1</v>
      </c>
      <c r="F211" s="168" t="s">
        <v>720</v>
      </c>
      <c r="H211" s="169">
        <v>2.5920000000000001</v>
      </c>
      <c r="L211" s="166"/>
      <c r="M211" s="196"/>
      <c r="N211" s="197"/>
      <c r="O211" s="197"/>
      <c r="P211" s="197"/>
      <c r="Q211" s="197"/>
      <c r="R211" s="197"/>
      <c r="S211" s="197"/>
      <c r="T211" s="198"/>
      <c r="AT211" s="167" t="s">
        <v>218</v>
      </c>
      <c r="AU211" s="167" t="s">
        <v>79</v>
      </c>
      <c r="AV211" s="14" t="s">
        <v>216</v>
      </c>
      <c r="AW211" s="14" t="s">
        <v>27</v>
      </c>
      <c r="AX211" s="14" t="s">
        <v>77</v>
      </c>
      <c r="AY211" s="167" t="s">
        <v>208</v>
      </c>
    </row>
    <row r="212" spans="1:51" s="2" customFormat="1" ht="6.95" customHeight="1">
      <c r="A212" s="29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30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autoFilter ref="C129:K211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3"/>
  <sheetViews>
    <sheetView showGridLines="0" topLeftCell="A106" workbookViewId="0">
      <selection activeCell="V128" sqref="V1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105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721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722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ROUND(J125, 2)</f>
        <v>13667.48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ROUND((SUM(BE125:BE142)),  2)</f>
        <v>13667.48</v>
      </c>
      <c r="G35" s="29"/>
      <c r="H35" s="29"/>
      <c r="I35" s="103">
        <v>0.21</v>
      </c>
      <c r="J35" s="102">
        <f>ROUND(((SUM(BE125:BE142))*I35),  2)</f>
        <v>2870.17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ROUND((SUM(BF125:BF142)),  2)</f>
        <v>0</v>
      </c>
      <c r="G36" s="29"/>
      <c r="H36" s="29"/>
      <c r="I36" s="103">
        <v>0.15</v>
      </c>
      <c r="J36" s="102">
        <f>ROUND(((SUM(BF125:BF142))*I36),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ROUND((SUM(BG125:BG142)),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ROUND((SUM(BH125:BH142)),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ROUND((SUM(BI125:BI142)),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16537.650000000001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721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Vícepráce1 - Ostatní práce nutné pro vnější izolace zdiva 1.PP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J125</f>
        <v>13667.48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J126</f>
        <v>9618.08</v>
      </c>
      <c r="L99" s="115"/>
    </row>
    <row r="100" spans="1:47" s="10" customFormat="1" ht="19.899999999999999" customHeight="1">
      <c r="B100" s="119"/>
      <c r="D100" s="120" t="s">
        <v>723</v>
      </c>
      <c r="E100" s="121"/>
      <c r="F100" s="121"/>
      <c r="G100" s="121"/>
      <c r="H100" s="121"/>
      <c r="I100" s="121"/>
      <c r="J100" s="122">
        <f>J127</f>
        <v>3594.48</v>
      </c>
      <c r="L100" s="119"/>
    </row>
    <row r="101" spans="1:47" s="10" customFormat="1" ht="19.899999999999999" customHeight="1">
      <c r="B101" s="119"/>
      <c r="D101" s="120" t="s">
        <v>188</v>
      </c>
      <c r="E101" s="121"/>
      <c r="F101" s="121"/>
      <c r="G101" s="121"/>
      <c r="H101" s="121"/>
      <c r="I101" s="121"/>
      <c r="J101" s="122">
        <f>J130</f>
        <v>6023.6</v>
      </c>
      <c r="L101" s="119"/>
    </row>
    <row r="102" spans="1:47" s="9" customFormat="1" ht="24.95" customHeight="1">
      <c r="B102" s="115"/>
      <c r="D102" s="116" t="s">
        <v>190</v>
      </c>
      <c r="E102" s="117"/>
      <c r="F102" s="117"/>
      <c r="G102" s="117"/>
      <c r="H102" s="117"/>
      <c r="I102" s="117"/>
      <c r="J102" s="118">
        <f>J136</f>
        <v>4049.4</v>
      </c>
      <c r="L102" s="115"/>
    </row>
    <row r="103" spans="1:47" s="10" customFormat="1" ht="19.899999999999999" customHeight="1">
      <c r="B103" s="119"/>
      <c r="D103" s="120" t="s">
        <v>724</v>
      </c>
      <c r="E103" s="121"/>
      <c r="F103" s="121"/>
      <c r="G103" s="121"/>
      <c r="H103" s="121"/>
      <c r="I103" s="121"/>
      <c r="J103" s="122">
        <f>J137</f>
        <v>4049.4</v>
      </c>
      <c r="L103" s="119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5" customHeight="1">
      <c r="A110" s="29"/>
      <c r="B110" s="30"/>
      <c r="C110" s="21" t="s">
        <v>193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42" t="str">
        <f>E7</f>
        <v>ZL2 - SO 01 - OBJEKT BEZ BYTU - Stavební úpravy a přístavba komunitního centra BÉTEL</v>
      </c>
      <c r="F113" s="244"/>
      <c r="G113" s="244"/>
      <c r="H113" s="244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20"/>
      <c r="C114" s="26" t="s">
        <v>170</v>
      </c>
      <c r="L114" s="20"/>
    </row>
    <row r="115" spans="1:65" s="2" customFormat="1" ht="16.5" customHeight="1">
      <c r="A115" s="29"/>
      <c r="B115" s="30"/>
      <c r="C115" s="29"/>
      <c r="D115" s="29"/>
      <c r="E115" s="242" t="s">
        <v>721</v>
      </c>
      <c r="F115" s="243"/>
      <c r="G115" s="243"/>
      <c r="H115" s="243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23" t="str">
        <f>E11</f>
        <v>Vícepráce1 - Ostatní práce nutné pro vnější izolace zdiva 1.PP</v>
      </c>
      <c r="F117" s="243"/>
      <c r="G117" s="243"/>
      <c r="H117" s="243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6" t="s">
        <v>18</v>
      </c>
      <c r="D119" s="29"/>
      <c r="E119" s="29"/>
      <c r="F119" s="24" t="str">
        <f>F14</f>
        <v xml:space="preserve">Bezručova čp.503, Chrastava </v>
      </c>
      <c r="G119" s="29"/>
      <c r="H119" s="29"/>
      <c r="I119" s="26" t="s">
        <v>20</v>
      </c>
      <c r="J119" s="52" t="str">
        <f>IF(J14="","",J14)</f>
        <v>3.6.2020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6" t="s">
        <v>22</v>
      </c>
      <c r="D121" s="29"/>
      <c r="E121" s="29"/>
      <c r="F121" s="24" t="str">
        <f>E17</f>
        <v>Sbor JB v Chrastavě, Bezručova 503, 46331 Chrastav</v>
      </c>
      <c r="G121" s="29"/>
      <c r="H121" s="29"/>
      <c r="I121" s="26" t="s">
        <v>26</v>
      </c>
      <c r="J121" s="27" t="str">
        <f>E23</f>
        <v>FS Vision, s.r.o. IČ: 22792902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6" t="s">
        <v>25</v>
      </c>
      <c r="D122" s="29"/>
      <c r="E122" s="29"/>
      <c r="F122" s="24" t="str">
        <f>IF(E20="","",E20)</f>
        <v>TOMIVOS s.r.o.</v>
      </c>
      <c r="G122" s="29"/>
      <c r="H122" s="29"/>
      <c r="I122" s="26" t="s">
        <v>28</v>
      </c>
      <c r="J122" s="27" t="str">
        <f>E26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194</v>
      </c>
      <c r="D124" s="126" t="s">
        <v>55</v>
      </c>
      <c r="E124" s="126" t="s">
        <v>51</v>
      </c>
      <c r="F124" s="126" t="s">
        <v>52</v>
      </c>
      <c r="G124" s="126" t="s">
        <v>195</v>
      </c>
      <c r="H124" s="126" t="s">
        <v>196</v>
      </c>
      <c r="I124" s="126" t="s">
        <v>197</v>
      </c>
      <c r="J124" s="126" t="s">
        <v>182</v>
      </c>
      <c r="K124" s="127" t="s">
        <v>198</v>
      </c>
      <c r="L124" s="128"/>
      <c r="M124" s="59" t="s">
        <v>1</v>
      </c>
      <c r="N124" s="60" t="s">
        <v>34</v>
      </c>
      <c r="O124" s="60" t="s">
        <v>199</v>
      </c>
      <c r="P124" s="60" t="s">
        <v>200</v>
      </c>
      <c r="Q124" s="60" t="s">
        <v>201</v>
      </c>
      <c r="R124" s="60" t="s">
        <v>202</v>
      </c>
      <c r="S124" s="60" t="s">
        <v>203</v>
      </c>
      <c r="T124" s="61" t="s">
        <v>204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6" t="s">
        <v>205</v>
      </c>
      <c r="D125" s="29"/>
      <c r="E125" s="29"/>
      <c r="F125" s="29"/>
      <c r="G125" s="29"/>
      <c r="H125" s="29"/>
      <c r="I125" s="29"/>
      <c r="J125" s="129">
        <f>BK125</f>
        <v>13667.48</v>
      </c>
      <c r="K125" s="29"/>
      <c r="L125" s="30"/>
      <c r="M125" s="62"/>
      <c r="N125" s="53"/>
      <c r="O125" s="63"/>
      <c r="P125" s="130">
        <f>P126+P136</f>
        <v>9.7942739999999997</v>
      </c>
      <c r="Q125" s="63"/>
      <c r="R125" s="130">
        <f>R126+R136</f>
        <v>1.7919999999999998E-2</v>
      </c>
      <c r="S125" s="63"/>
      <c r="T125" s="131">
        <f>T126+T136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69</v>
      </c>
      <c r="AU125" s="17" t="s">
        <v>184</v>
      </c>
      <c r="BK125" s="132">
        <f>BK126+BK136</f>
        <v>13667.48</v>
      </c>
    </row>
    <row r="126" spans="1:65" s="12" customFormat="1" ht="25.9" customHeight="1">
      <c r="B126" s="133"/>
      <c r="D126" s="134" t="s">
        <v>69</v>
      </c>
      <c r="E126" s="135" t="s">
        <v>206</v>
      </c>
      <c r="F126" s="135" t="s">
        <v>207</v>
      </c>
      <c r="J126" s="136">
        <f>BK126</f>
        <v>9618.08</v>
      </c>
      <c r="L126" s="133"/>
      <c r="M126" s="137"/>
      <c r="N126" s="138"/>
      <c r="O126" s="138"/>
      <c r="P126" s="139">
        <f>P127+P130</f>
        <v>9.4742739999999994</v>
      </c>
      <c r="Q126" s="138"/>
      <c r="R126" s="139">
        <f>R127+R130</f>
        <v>0</v>
      </c>
      <c r="S126" s="138"/>
      <c r="T126" s="140">
        <f>T127+T130</f>
        <v>0</v>
      </c>
      <c r="AR126" s="134" t="s">
        <v>77</v>
      </c>
      <c r="AT126" s="141" t="s">
        <v>69</v>
      </c>
      <c r="AU126" s="141" t="s">
        <v>70</v>
      </c>
      <c r="AY126" s="134" t="s">
        <v>208</v>
      </c>
      <c r="BK126" s="142">
        <f>BK127+BK130</f>
        <v>9618.08</v>
      </c>
    </row>
    <row r="127" spans="1:65" s="12" customFormat="1" ht="22.9" customHeight="1">
      <c r="B127" s="133"/>
      <c r="D127" s="134" t="s">
        <v>69</v>
      </c>
      <c r="E127" s="143" t="s">
        <v>77</v>
      </c>
      <c r="F127" s="143" t="s">
        <v>725</v>
      </c>
      <c r="J127" s="144">
        <f>BK127</f>
        <v>3594.48</v>
      </c>
      <c r="L127" s="133"/>
      <c r="M127" s="137"/>
      <c r="N127" s="138"/>
      <c r="O127" s="138"/>
      <c r="P127" s="139">
        <f>SUM(P128:P129)</f>
        <v>9.4742739999999994</v>
      </c>
      <c r="Q127" s="138"/>
      <c r="R127" s="139">
        <f>SUM(R128:R129)</f>
        <v>0</v>
      </c>
      <c r="S127" s="138"/>
      <c r="T127" s="140">
        <f>SUM(T128:T129)</f>
        <v>0</v>
      </c>
      <c r="AR127" s="134" t="s">
        <v>77</v>
      </c>
      <c r="AT127" s="141" t="s">
        <v>69</v>
      </c>
      <c r="AU127" s="141" t="s">
        <v>77</v>
      </c>
      <c r="AY127" s="134" t="s">
        <v>208</v>
      </c>
      <c r="BK127" s="142">
        <f>SUM(BK128:BK129)</f>
        <v>3594.48</v>
      </c>
    </row>
    <row r="128" spans="1:65" s="2" customFormat="1" ht="16.5" customHeight="1">
      <c r="A128" s="29"/>
      <c r="B128" s="145"/>
      <c r="C128" s="146" t="s">
        <v>77</v>
      </c>
      <c r="D128" s="146" t="s">
        <v>211</v>
      </c>
      <c r="E128" s="147" t="s">
        <v>726</v>
      </c>
      <c r="F128" s="148" t="s">
        <v>727</v>
      </c>
      <c r="G128" s="149" t="s">
        <v>522</v>
      </c>
      <c r="H128" s="150">
        <v>1.762</v>
      </c>
      <c r="I128" s="151">
        <v>2040</v>
      </c>
      <c r="J128" s="151">
        <f>ROUND(I128*H128,2)</f>
        <v>3594.48</v>
      </c>
      <c r="K128" s="148" t="s">
        <v>331</v>
      </c>
      <c r="L128" s="30"/>
      <c r="M128" s="152" t="s">
        <v>1</v>
      </c>
      <c r="N128" s="153" t="s">
        <v>35</v>
      </c>
      <c r="O128" s="154">
        <v>5.3769999999999998</v>
      </c>
      <c r="P128" s="154">
        <f>O128*H128</f>
        <v>9.4742739999999994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" t="s">
        <v>2174</v>
      </c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216</v>
      </c>
      <c r="AT128" s="156" t="s">
        <v>211</v>
      </c>
      <c r="AU128" s="156" t="s">
        <v>79</v>
      </c>
      <c r="AY128" s="17" t="s">
        <v>208</v>
      </c>
      <c r="BE128" s="157">
        <f>IF(N128="základní",J128,0)</f>
        <v>3594.48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77</v>
      </c>
      <c r="BK128" s="157">
        <f>ROUND(I128*H128,2)</f>
        <v>3594.48</v>
      </c>
      <c r="BL128" s="17" t="s">
        <v>216</v>
      </c>
      <c r="BM128" s="156" t="s">
        <v>728</v>
      </c>
    </row>
    <row r="129" spans="1:65" s="13" customFormat="1">
      <c r="B129" s="158"/>
      <c r="D129" s="159" t="s">
        <v>218</v>
      </c>
      <c r="E129" s="160" t="s">
        <v>1</v>
      </c>
      <c r="F129" s="161" t="s">
        <v>729</v>
      </c>
      <c r="H129" s="162">
        <v>1.762</v>
      </c>
      <c r="L129" s="158"/>
      <c r="M129" s="163"/>
      <c r="N129" s="164"/>
      <c r="O129" s="164"/>
      <c r="P129" s="164"/>
      <c r="Q129" s="164"/>
      <c r="R129" s="164"/>
      <c r="S129" s="164"/>
      <c r="T129" s="165"/>
      <c r="AT129" s="160" t="s">
        <v>218</v>
      </c>
      <c r="AU129" s="160" t="s">
        <v>79</v>
      </c>
      <c r="AV129" s="13" t="s">
        <v>79</v>
      </c>
      <c r="AW129" s="13" t="s">
        <v>27</v>
      </c>
      <c r="AX129" s="13" t="s">
        <v>77</v>
      </c>
      <c r="AY129" s="160" t="s">
        <v>208</v>
      </c>
    </row>
    <row r="130" spans="1:65" s="12" customFormat="1" ht="22.9" customHeight="1">
      <c r="B130" s="133"/>
      <c r="D130" s="134" t="s">
        <v>69</v>
      </c>
      <c r="E130" s="143" t="s">
        <v>245</v>
      </c>
      <c r="F130" s="143" t="s">
        <v>246</v>
      </c>
      <c r="J130" s="144">
        <f>BK130</f>
        <v>6023.6</v>
      </c>
      <c r="L130" s="133"/>
      <c r="M130" s="137"/>
      <c r="N130" s="138"/>
      <c r="O130" s="138"/>
      <c r="P130" s="139">
        <f>SUM(P131:P135)</f>
        <v>0</v>
      </c>
      <c r="Q130" s="138"/>
      <c r="R130" s="139">
        <f>SUM(R131:R135)</f>
        <v>0</v>
      </c>
      <c r="S130" s="138"/>
      <c r="T130" s="140">
        <f>SUM(T131:T135)</f>
        <v>0</v>
      </c>
      <c r="AR130" s="134" t="s">
        <v>77</v>
      </c>
      <c r="AT130" s="141" t="s">
        <v>69</v>
      </c>
      <c r="AU130" s="141" t="s">
        <v>77</v>
      </c>
      <c r="AY130" s="134" t="s">
        <v>208</v>
      </c>
      <c r="BK130" s="142">
        <f>SUM(BK131:BK135)</f>
        <v>6023.6</v>
      </c>
    </row>
    <row r="131" spans="1:65" s="2" customFormat="1" ht="16.5" customHeight="1">
      <c r="A131" s="29"/>
      <c r="B131" s="145"/>
      <c r="C131" s="146" t="s">
        <v>79</v>
      </c>
      <c r="D131" s="146" t="s">
        <v>211</v>
      </c>
      <c r="E131" s="147" t="s">
        <v>248</v>
      </c>
      <c r="F131" s="148" t="s">
        <v>249</v>
      </c>
      <c r="G131" s="149" t="s">
        <v>250</v>
      </c>
      <c r="H131" s="150">
        <v>4.4000000000000004</v>
      </c>
      <c r="I131" s="151">
        <v>918</v>
      </c>
      <c r="J131" s="151">
        <f>ROUND(I131*H131,2)</f>
        <v>4039.2</v>
      </c>
      <c r="K131" s="148" t="s">
        <v>215</v>
      </c>
      <c r="L131" s="30"/>
      <c r="M131" s="152" t="s">
        <v>1</v>
      </c>
      <c r="N131" s="153" t="s">
        <v>35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216</v>
      </c>
      <c r="AT131" s="156" t="s">
        <v>211</v>
      </c>
      <c r="AU131" s="156" t="s">
        <v>79</v>
      </c>
      <c r="AY131" s="17" t="s">
        <v>208</v>
      </c>
      <c r="BE131" s="157">
        <f>IF(N131="základní",J131,0)</f>
        <v>4039.2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77</v>
      </c>
      <c r="BK131" s="157">
        <f>ROUND(I131*H131,2)</f>
        <v>4039.2</v>
      </c>
      <c r="BL131" s="17" t="s">
        <v>216</v>
      </c>
      <c r="BM131" s="156" t="s">
        <v>251</v>
      </c>
    </row>
    <row r="132" spans="1:65" s="2" customFormat="1" ht="16.5" customHeight="1">
      <c r="A132" s="29"/>
      <c r="B132" s="145"/>
      <c r="C132" s="146" t="s">
        <v>226</v>
      </c>
      <c r="D132" s="146" t="s">
        <v>211</v>
      </c>
      <c r="E132" s="147" t="s">
        <v>253</v>
      </c>
      <c r="F132" s="148" t="s">
        <v>254</v>
      </c>
      <c r="G132" s="149" t="s">
        <v>250</v>
      </c>
      <c r="H132" s="150">
        <v>4.4000000000000004</v>
      </c>
      <c r="I132" s="151">
        <v>219</v>
      </c>
      <c r="J132" s="151">
        <f>ROUND(I132*H132,2)</f>
        <v>963.6</v>
      </c>
      <c r="K132" s="148" t="s">
        <v>215</v>
      </c>
      <c r="L132" s="30"/>
      <c r="M132" s="152" t="s">
        <v>1</v>
      </c>
      <c r="N132" s="153" t="s">
        <v>35</v>
      </c>
      <c r="O132" s="154">
        <v>0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216</v>
      </c>
      <c r="AT132" s="156" t="s">
        <v>211</v>
      </c>
      <c r="AU132" s="156" t="s">
        <v>79</v>
      </c>
      <c r="AY132" s="17" t="s">
        <v>208</v>
      </c>
      <c r="BE132" s="157">
        <f>IF(N132="základní",J132,0)</f>
        <v>963.6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77</v>
      </c>
      <c r="BK132" s="157">
        <f>ROUND(I132*H132,2)</f>
        <v>963.6</v>
      </c>
      <c r="BL132" s="17" t="s">
        <v>216</v>
      </c>
      <c r="BM132" s="156" t="s">
        <v>255</v>
      </c>
    </row>
    <row r="133" spans="1:65" s="2" customFormat="1" ht="16.5" customHeight="1">
      <c r="A133" s="29"/>
      <c r="B133" s="145"/>
      <c r="C133" s="146" t="s">
        <v>216</v>
      </c>
      <c r="D133" s="146" t="s">
        <v>211</v>
      </c>
      <c r="E133" s="147" t="s">
        <v>257</v>
      </c>
      <c r="F133" s="148" t="s">
        <v>258</v>
      </c>
      <c r="G133" s="149" t="s">
        <v>250</v>
      </c>
      <c r="H133" s="150">
        <v>61.6</v>
      </c>
      <c r="I133" s="151">
        <v>8</v>
      </c>
      <c r="J133" s="151">
        <f>ROUND(I133*H133,2)</f>
        <v>492.8</v>
      </c>
      <c r="K133" s="148" t="s">
        <v>215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492.8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492.8</v>
      </c>
      <c r="BL133" s="17" t="s">
        <v>216</v>
      </c>
      <c r="BM133" s="156" t="s">
        <v>259</v>
      </c>
    </row>
    <row r="134" spans="1:65" s="13" customFormat="1">
      <c r="B134" s="158"/>
      <c r="D134" s="159" t="s">
        <v>218</v>
      </c>
      <c r="E134" s="160" t="s">
        <v>1</v>
      </c>
      <c r="F134" s="161" t="s">
        <v>730</v>
      </c>
      <c r="H134" s="162">
        <v>61.6</v>
      </c>
      <c r="L134" s="158"/>
      <c r="M134" s="163"/>
      <c r="N134" s="164"/>
      <c r="O134" s="164"/>
      <c r="P134" s="164"/>
      <c r="Q134" s="164"/>
      <c r="R134" s="164"/>
      <c r="S134" s="164"/>
      <c r="T134" s="165"/>
      <c r="AT134" s="160" t="s">
        <v>218</v>
      </c>
      <c r="AU134" s="160" t="s">
        <v>79</v>
      </c>
      <c r="AV134" s="13" t="s">
        <v>79</v>
      </c>
      <c r="AW134" s="13" t="s">
        <v>27</v>
      </c>
      <c r="AX134" s="13" t="s">
        <v>77</v>
      </c>
      <c r="AY134" s="160" t="s">
        <v>208</v>
      </c>
    </row>
    <row r="135" spans="1:65" s="2" customFormat="1" ht="16.5" customHeight="1">
      <c r="A135" s="29"/>
      <c r="B135" s="145"/>
      <c r="C135" s="146" t="s">
        <v>235</v>
      </c>
      <c r="D135" s="146" t="s">
        <v>211</v>
      </c>
      <c r="E135" s="147" t="s">
        <v>731</v>
      </c>
      <c r="F135" s="148" t="s">
        <v>732</v>
      </c>
      <c r="G135" s="149" t="s">
        <v>250</v>
      </c>
      <c r="H135" s="150">
        <v>4.4000000000000004</v>
      </c>
      <c r="I135" s="151">
        <v>120</v>
      </c>
      <c r="J135" s="151">
        <f>ROUND(I135*H135,2)</f>
        <v>528</v>
      </c>
      <c r="K135" s="148" t="s">
        <v>215</v>
      </c>
      <c r="L135" s="30"/>
      <c r="M135" s="152" t="s">
        <v>1</v>
      </c>
      <c r="N135" s="153" t="s">
        <v>35</v>
      </c>
      <c r="O135" s="154">
        <v>0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216</v>
      </c>
      <c r="AT135" s="156" t="s">
        <v>211</v>
      </c>
      <c r="AU135" s="156" t="s">
        <v>79</v>
      </c>
      <c r="AY135" s="17" t="s">
        <v>208</v>
      </c>
      <c r="BE135" s="157">
        <f>IF(N135="základní",J135,0)</f>
        <v>528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77</v>
      </c>
      <c r="BK135" s="157">
        <f>ROUND(I135*H135,2)</f>
        <v>528</v>
      </c>
      <c r="BL135" s="17" t="s">
        <v>216</v>
      </c>
      <c r="BM135" s="156" t="s">
        <v>733</v>
      </c>
    </row>
    <row r="136" spans="1:65" s="12" customFormat="1" ht="25.9" customHeight="1">
      <c r="B136" s="133"/>
      <c r="D136" s="134" t="s">
        <v>69</v>
      </c>
      <c r="E136" s="135" t="s">
        <v>271</v>
      </c>
      <c r="F136" s="135" t="s">
        <v>272</v>
      </c>
      <c r="J136" s="136">
        <f>BK136</f>
        <v>4049.4</v>
      </c>
      <c r="L136" s="133"/>
      <c r="M136" s="137"/>
      <c r="N136" s="138"/>
      <c r="O136" s="138"/>
      <c r="P136" s="139">
        <f>P137</f>
        <v>0.32</v>
      </c>
      <c r="Q136" s="138"/>
      <c r="R136" s="139">
        <f>R137</f>
        <v>1.7919999999999998E-2</v>
      </c>
      <c r="S136" s="138"/>
      <c r="T136" s="140">
        <f>T137</f>
        <v>0</v>
      </c>
      <c r="AR136" s="134" t="s">
        <v>79</v>
      </c>
      <c r="AT136" s="141" t="s">
        <v>69</v>
      </c>
      <c r="AU136" s="141" t="s">
        <v>70</v>
      </c>
      <c r="AY136" s="134" t="s">
        <v>208</v>
      </c>
      <c r="BK136" s="142">
        <f>BK137</f>
        <v>4049.4</v>
      </c>
    </row>
    <row r="137" spans="1:65" s="12" customFormat="1" ht="22.9" customHeight="1">
      <c r="B137" s="133"/>
      <c r="D137" s="134" t="s">
        <v>69</v>
      </c>
      <c r="E137" s="143" t="s">
        <v>734</v>
      </c>
      <c r="F137" s="143" t="s">
        <v>735</v>
      </c>
      <c r="J137" s="144">
        <f>BK137</f>
        <v>4049.4</v>
      </c>
      <c r="L137" s="133"/>
      <c r="M137" s="137"/>
      <c r="N137" s="138"/>
      <c r="O137" s="138"/>
      <c r="P137" s="139">
        <f>SUM(P138:P142)</f>
        <v>0.32</v>
      </c>
      <c r="Q137" s="138"/>
      <c r="R137" s="139">
        <f>SUM(R138:R142)</f>
        <v>1.7919999999999998E-2</v>
      </c>
      <c r="S137" s="138"/>
      <c r="T137" s="140">
        <f>SUM(T138:T142)</f>
        <v>0</v>
      </c>
      <c r="AR137" s="134" t="s">
        <v>79</v>
      </c>
      <c r="AT137" s="141" t="s">
        <v>69</v>
      </c>
      <c r="AU137" s="141" t="s">
        <v>77</v>
      </c>
      <c r="AY137" s="134" t="s">
        <v>208</v>
      </c>
      <c r="BK137" s="142">
        <f>SUM(BK138:BK142)</f>
        <v>4049.4</v>
      </c>
    </row>
    <row r="138" spans="1:65" s="2" customFormat="1" ht="16.5" customHeight="1">
      <c r="A138" s="29"/>
      <c r="B138" s="145"/>
      <c r="C138" s="146" t="s">
        <v>241</v>
      </c>
      <c r="D138" s="146" t="s">
        <v>211</v>
      </c>
      <c r="E138" s="147" t="s">
        <v>736</v>
      </c>
      <c r="F138" s="148" t="s">
        <v>737</v>
      </c>
      <c r="G138" s="149" t="s">
        <v>214</v>
      </c>
      <c r="H138" s="150">
        <v>2</v>
      </c>
      <c r="I138" s="151">
        <v>138</v>
      </c>
      <c r="J138" s="151">
        <f>ROUND(I138*H138,2)</f>
        <v>276</v>
      </c>
      <c r="K138" s="148" t="s">
        <v>215</v>
      </c>
      <c r="L138" s="30"/>
      <c r="M138" s="152" t="s">
        <v>1</v>
      </c>
      <c r="N138" s="153" t="s">
        <v>35</v>
      </c>
      <c r="O138" s="154">
        <v>0.16</v>
      </c>
      <c r="P138" s="154">
        <f>O138*H138</f>
        <v>0.32</v>
      </c>
      <c r="Q138" s="154">
        <v>2.16E-3</v>
      </c>
      <c r="R138" s="154">
        <f>Q138*H138</f>
        <v>4.3200000000000001E-3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278</v>
      </c>
      <c r="AT138" s="156" t="s">
        <v>211</v>
      </c>
      <c r="AU138" s="156" t="s">
        <v>79</v>
      </c>
      <c r="AY138" s="17" t="s">
        <v>208</v>
      </c>
      <c r="BE138" s="157">
        <f>IF(N138="základní",J138,0)</f>
        <v>276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77</v>
      </c>
      <c r="BK138" s="157">
        <f>ROUND(I138*H138,2)</f>
        <v>276</v>
      </c>
      <c r="BL138" s="17" t="s">
        <v>278</v>
      </c>
      <c r="BM138" s="156" t="s">
        <v>738</v>
      </c>
    </row>
    <row r="139" spans="1:65" s="13" customFormat="1">
      <c r="B139" s="158"/>
      <c r="D139" s="159" t="s">
        <v>218</v>
      </c>
      <c r="E139" s="160" t="s">
        <v>1</v>
      </c>
      <c r="F139" s="161" t="s">
        <v>739</v>
      </c>
      <c r="H139" s="162">
        <v>2</v>
      </c>
      <c r="L139" s="158"/>
      <c r="M139" s="163"/>
      <c r="N139" s="164"/>
      <c r="O139" s="164"/>
      <c r="P139" s="164"/>
      <c r="Q139" s="164"/>
      <c r="R139" s="164"/>
      <c r="S139" s="164"/>
      <c r="T139" s="165"/>
      <c r="AT139" s="160" t="s">
        <v>218</v>
      </c>
      <c r="AU139" s="160" t="s">
        <v>79</v>
      </c>
      <c r="AV139" s="13" t="s">
        <v>79</v>
      </c>
      <c r="AW139" s="13" t="s">
        <v>27</v>
      </c>
      <c r="AX139" s="13" t="s">
        <v>77</v>
      </c>
      <c r="AY139" s="160" t="s">
        <v>208</v>
      </c>
    </row>
    <row r="140" spans="1:65" s="2" customFormat="1" ht="16.5" customHeight="1">
      <c r="A140" s="29"/>
      <c r="B140" s="145"/>
      <c r="C140" s="176" t="s">
        <v>247</v>
      </c>
      <c r="D140" s="176" t="s">
        <v>328</v>
      </c>
      <c r="E140" s="177" t="s">
        <v>740</v>
      </c>
      <c r="F140" s="178" t="s">
        <v>741</v>
      </c>
      <c r="G140" s="179" t="s">
        <v>214</v>
      </c>
      <c r="H140" s="180">
        <v>2</v>
      </c>
      <c r="I140" s="181">
        <v>766</v>
      </c>
      <c r="J140" s="181">
        <f>ROUND(I140*H140,2)</f>
        <v>1532</v>
      </c>
      <c r="K140" s="178" t="s">
        <v>215</v>
      </c>
      <c r="L140" s="182"/>
      <c r="M140" s="183" t="s">
        <v>1</v>
      </c>
      <c r="N140" s="184" t="s">
        <v>35</v>
      </c>
      <c r="O140" s="154">
        <v>0</v>
      </c>
      <c r="P140" s="154">
        <f>O140*H140</f>
        <v>0</v>
      </c>
      <c r="Q140" s="154">
        <v>6.7999999999999996E-3</v>
      </c>
      <c r="R140" s="154">
        <f>Q140*H140</f>
        <v>1.3599999999999999E-2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332</v>
      </c>
      <c r="AT140" s="156" t="s">
        <v>328</v>
      </c>
      <c r="AU140" s="156" t="s">
        <v>79</v>
      </c>
      <c r="AY140" s="17" t="s">
        <v>208</v>
      </c>
      <c r="BE140" s="157">
        <f>IF(N140="základní",J140,0)</f>
        <v>1532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77</v>
      </c>
      <c r="BK140" s="157">
        <f>ROUND(I140*H140,2)</f>
        <v>1532</v>
      </c>
      <c r="BL140" s="17" t="s">
        <v>278</v>
      </c>
      <c r="BM140" s="156" t="s">
        <v>742</v>
      </c>
    </row>
    <row r="141" spans="1:65" s="2" customFormat="1" ht="16.5" customHeight="1">
      <c r="A141" s="29"/>
      <c r="B141" s="145"/>
      <c r="C141" s="146" t="s">
        <v>252</v>
      </c>
      <c r="D141" s="146" t="s">
        <v>211</v>
      </c>
      <c r="E141" s="147" t="s">
        <v>743</v>
      </c>
      <c r="F141" s="148" t="s">
        <v>744</v>
      </c>
      <c r="G141" s="149" t="s">
        <v>250</v>
      </c>
      <c r="H141" s="150">
        <v>1.601</v>
      </c>
      <c r="I141" s="151">
        <v>900</v>
      </c>
      <c r="J141" s="151">
        <f>ROUND(I141*H141,2)</f>
        <v>1440.9</v>
      </c>
      <c r="K141" s="148" t="s">
        <v>215</v>
      </c>
      <c r="L141" s="30"/>
      <c r="M141" s="152" t="s">
        <v>1</v>
      </c>
      <c r="N141" s="153" t="s">
        <v>35</v>
      </c>
      <c r="O141" s="154">
        <v>0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278</v>
      </c>
      <c r="AT141" s="156" t="s">
        <v>211</v>
      </c>
      <c r="AU141" s="156" t="s">
        <v>79</v>
      </c>
      <c r="AY141" s="17" t="s">
        <v>208</v>
      </c>
      <c r="BE141" s="157">
        <f>IF(N141="základní",J141,0)</f>
        <v>1440.9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77</v>
      </c>
      <c r="BK141" s="157">
        <f>ROUND(I141*H141,2)</f>
        <v>1440.9</v>
      </c>
      <c r="BL141" s="17" t="s">
        <v>278</v>
      </c>
      <c r="BM141" s="156" t="s">
        <v>745</v>
      </c>
    </row>
    <row r="142" spans="1:65" s="2" customFormat="1" ht="16.5" customHeight="1">
      <c r="A142" s="29"/>
      <c r="B142" s="145"/>
      <c r="C142" s="146" t="s">
        <v>256</v>
      </c>
      <c r="D142" s="146" t="s">
        <v>211</v>
      </c>
      <c r="E142" s="147" t="s">
        <v>746</v>
      </c>
      <c r="F142" s="148" t="s">
        <v>747</v>
      </c>
      <c r="G142" s="149" t="s">
        <v>250</v>
      </c>
      <c r="H142" s="150">
        <v>1.601</v>
      </c>
      <c r="I142" s="151">
        <v>500</v>
      </c>
      <c r="J142" s="151">
        <f>ROUND(I142*H142,2)</f>
        <v>800.5</v>
      </c>
      <c r="K142" s="148" t="s">
        <v>215</v>
      </c>
      <c r="L142" s="30"/>
      <c r="M142" s="192" t="s">
        <v>1</v>
      </c>
      <c r="N142" s="193" t="s">
        <v>35</v>
      </c>
      <c r="O142" s="194">
        <v>0</v>
      </c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800.5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800.5</v>
      </c>
      <c r="BL142" s="17" t="s">
        <v>278</v>
      </c>
      <c r="BM142" s="156" t="s">
        <v>748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4:K142"/>
  <mergeCells count="11">
    <mergeCell ref="E117:H117"/>
    <mergeCell ref="E7:H7"/>
    <mergeCell ref="E9:H9"/>
    <mergeCell ref="E11:H11"/>
    <mergeCell ref="E29:H29"/>
    <mergeCell ref="E85:H85"/>
    <mergeCell ref="L2:V2"/>
    <mergeCell ref="E87:H87"/>
    <mergeCell ref="E89:H89"/>
    <mergeCell ref="E113:H113"/>
    <mergeCell ref="E115:H11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34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7" t="s">
        <v>106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169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42" t="str">
        <f>'Rekapitulace stavby'!K6</f>
        <v>ZL2 - SO 01 - OBJEKT BEZ BYTU - Stavební úpravy a přístavba komunitního centra BÉTEL</v>
      </c>
      <c r="F7" s="244"/>
      <c r="G7" s="244"/>
      <c r="H7" s="244"/>
      <c r="L7" s="20"/>
    </row>
    <row r="8" spans="1:46" s="1" customFormat="1" ht="12" customHeight="1">
      <c r="B8" s="20"/>
      <c r="D8" s="26" t="s">
        <v>170</v>
      </c>
      <c r="L8" s="20"/>
    </row>
    <row r="9" spans="1:46" s="2" customFormat="1" ht="16.5" customHeight="1">
      <c r="A9" s="29"/>
      <c r="B9" s="30"/>
      <c r="C9" s="29"/>
      <c r="D9" s="29"/>
      <c r="E9" s="242" t="s">
        <v>721</v>
      </c>
      <c r="F9" s="243"/>
      <c r="G9" s="243"/>
      <c r="H9" s="24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172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3" t="s">
        <v>749</v>
      </c>
      <c r="F11" s="243"/>
      <c r="G11" s="243"/>
      <c r="H11" s="243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174</v>
      </c>
      <c r="G14" s="29"/>
      <c r="H14" s="29"/>
      <c r="I14" s="26" t="s">
        <v>20</v>
      </c>
      <c r="J14" s="52" t="str">
        <f>'Rekapitulace stavby'!AN8</f>
        <v>3.6.2020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175</v>
      </c>
      <c r="F17" s="29"/>
      <c r="G17" s="29"/>
      <c r="H17" s="29"/>
      <c r="I17" s="26" t="s">
        <v>24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25</v>
      </c>
      <c r="E19" s="29"/>
      <c r="F19" s="29"/>
      <c r="G19" s="29"/>
      <c r="H19" s="29"/>
      <c r="I19" s="26" t="s">
        <v>23</v>
      </c>
      <c r="J19" s="24" t="s">
        <v>176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177</v>
      </c>
      <c r="F20" s="29"/>
      <c r="G20" s="29"/>
      <c r="H20" s="29"/>
      <c r="I20" s="26" t="s">
        <v>24</v>
      </c>
      <c r="J20" s="24" t="s">
        <v>178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26</v>
      </c>
      <c r="E22" s="29"/>
      <c r="F22" s="29"/>
      <c r="G22" s="29"/>
      <c r="H22" s="29"/>
      <c r="I22" s="26" t="s">
        <v>23</v>
      </c>
      <c r="J22" s="24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179</v>
      </c>
      <c r="F23" s="29"/>
      <c r="G23" s="29"/>
      <c r="H23" s="29"/>
      <c r="I23" s="26" t="s">
        <v>24</v>
      </c>
      <c r="J23" s="24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28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24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29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38" t="s">
        <v>1</v>
      </c>
      <c r="F29" s="238"/>
      <c r="G29" s="238"/>
      <c r="H29" s="23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30</v>
      </c>
      <c r="E32" s="29"/>
      <c r="F32" s="29"/>
      <c r="G32" s="29"/>
      <c r="H32" s="29"/>
      <c r="I32" s="29"/>
      <c r="J32" s="68">
        <f>ROUND(J126, 2)</f>
        <v>40340.379999999997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34</v>
      </c>
      <c r="E35" s="26" t="s">
        <v>35</v>
      </c>
      <c r="F35" s="102">
        <f>ROUND((SUM(BE126:BE172)),  2)</f>
        <v>40340.379999999997</v>
      </c>
      <c r="G35" s="29"/>
      <c r="H35" s="29"/>
      <c r="I35" s="103">
        <v>0.21</v>
      </c>
      <c r="J35" s="102">
        <f>ROUND(((SUM(BE126:BE172))*I35),  2)</f>
        <v>8471.48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36</v>
      </c>
      <c r="F36" s="102">
        <f>ROUND((SUM(BF126:BF172)),  2)</f>
        <v>0</v>
      </c>
      <c r="G36" s="29"/>
      <c r="H36" s="29"/>
      <c r="I36" s="103">
        <v>0.15</v>
      </c>
      <c r="J36" s="102">
        <f>ROUND(((SUM(BF126:BF172))*I36),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37</v>
      </c>
      <c r="F37" s="102">
        <f>ROUND((SUM(BG126:BG172)),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38</v>
      </c>
      <c r="F38" s="102">
        <f>ROUND((SUM(BH126:BH172)),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39</v>
      </c>
      <c r="F39" s="102">
        <f>ROUND((SUM(BI126:BI172)),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40</v>
      </c>
      <c r="E41" s="57"/>
      <c r="F41" s="57"/>
      <c r="G41" s="106" t="s">
        <v>41</v>
      </c>
      <c r="H41" s="107" t="s">
        <v>42</v>
      </c>
      <c r="I41" s="57"/>
      <c r="J41" s="108">
        <f>SUM(J32:J39)</f>
        <v>48811.86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45</v>
      </c>
      <c r="E61" s="32"/>
      <c r="F61" s="110" t="s">
        <v>46</v>
      </c>
      <c r="G61" s="42" t="s">
        <v>45</v>
      </c>
      <c r="H61" s="32"/>
      <c r="I61" s="32"/>
      <c r="J61" s="111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45</v>
      </c>
      <c r="E76" s="32"/>
      <c r="F76" s="110" t="s">
        <v>46</v>
      </c>
      <c r="G76" s="42" t="s">
        <v>45</v>
      </c>
      <c r="H76" s="32"/>
      <c r="I76" s="32"/>
      <c r="J76" s="111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180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42" t="str">
        <f>E7</f>
        <v>ZL2 - SO 01 - OBJEKT BEZ BYTU - Stavební úpravy a přístavba komunitního centra BÉTEL</v>
      </c>
      <c r="F85" s="244"/>
      <c r="G85" s="244"/>
      <c r="H85" s="24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170</v>
      </c>
      <c r="L86" s="20"/>
    </row>
    <row r="87" spans="1:31" s="2" customFormat="1" ht="16.5" customHeight="1">
      <c r="A87" s="29"/>
      <c r="B87" s="30"/>
      <c r="C87" s="29"/>
      <c r="D87" s="29"/>
      <c r="E87" s="242" t="s">
        <v>721</v>
      </c>
      <c r="F87" s="243"/>
      <c r="G87" s="243"/>
      <c r="H87" s="24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172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3" t="str">
        <f>E11</f>
        <v>Vícepráce - Hydroizolace a tepelné izolace zdiva 1.PP - vnější</v>
      </c>
      <c r="F89" s="243"/>
      <c r="G89" s="243"/>
      <c r="H89" s="243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Bezručova čp.503, Chrastava </v>
      </c>
      <c r="G91" s="29"/>
      <c r="H91" s="29"/>
      <c r="I91" s="26" t="s">
        <v>20</v>
      </c>
      <c r="J91" s="52" t="str">
        <f>IF(J14="","",J14)</f>
        <v>3.6.2020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6" t="s">
        <v>22</v>
      </c>
      <c r="D93" s="29"/>
      <c r="E93" s="29"/>
      <c r="F93" s="24" t="str">
        <f>E17</f>
        <v>Sbor JB v Chrastavě, Bezručova 503, 46331 Chrastav</v>
      </c>
      <c r="G93" s="29"/>
      <c r="H93" s="29"/>
      <c r="I93" s="26" t="s">
        <v>26</v>
      </c>
      <c r="J93" s="27" t="str">
        <f>E23</f>
        <v>FS Vision, s.r.o. IČ: 22792902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25</v>
      </c>
      <c r="D94" s="29"/>
      <c r="E94" s="29"/>
      <c r="F94" s="24" t="str">
        <f>IF(E20="","",E20)</f>
        <v>TOMIVOS s.r.o.</v>
      </c>
      <c r="G94" s="29"/>
      <c r="H94" s="29"/>
      <c r="I94" s="26" t="s">
        <v>28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181</v>
      </c>
      <c r="D96" s="104"/>
      <c r="E96" s="104"/>
      <c r="F96" s="104"/>
      <c r="G96" s="104"/>
      <c r="H96" s="104"/>
      <c r="I96" s="104"/>
      <c r="J96" s="113" t="s">
        <v>182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183</v>
      </c>
      <c r="D98" s="29"/>
      <c r="E98" s="29"/>
      <c r="F98" s="29"/>
      <c r="G98" s="29"/>
      <c r="H98" s="29"/>
      <c r="I98" s="29"/>
      <c r="J98" s="68">
        <f>J126</f>
        <v>40340.380000000005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184</v>
      </c>
    </row>
    <row r="99" spans="1:47" s="9" customFormat="1" ht="24.95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J127</f>
        <v>12122.3</v>
      </c>
      <c r="L99" s="115"/>
    </row>
    <row r="100" spans="1:47" s="10" customFormat="1" ht="19.899999999999999" customHeight="1">
      <c r="B100" s="119"/>
      <c r="D100" s="120" t="s">
        <v>750</v>
      </c>
      <c r="E100" s="121"/>
      <c r="F100" s="121"/>
      <c r="G100" s="121"/>
      <c r="H100" s="121"/>
      <c r="I100" s="121"/>
      <c r="J100" s="122">
        <f>J128</f>
        <v>10482.799999999999</v>
      </c>
      <c r="L100" s="119"/>
    </row>
    <row r="101" spans="1:47" s="10" customFormat="1" ht="19.899999999999999" customHeight="1">
      <c r="B101" s="119"/>
      <c r="D101" s="120" t="s">
        <v>189</v>
      </c>
      <c r="E101" s="121"/>
      <c r="F101" s="121"/>
      <c r="G101" s="121"/>
      <c r="H101" s="121"/>
      <c r="I101" s="121"/>
      <c r="J101" s="122">
        <f>J138</f>
        <v>1639.5</v>
      </c>
      <c r="L101" s="119"/>
    </row>
    <row r="102" spans="1:47" s="9" customFormat="1" ht="24.95" customHeight="1">
      <c r="B102" s="115"/>
      <c r="D102" s="116" t="s">
        <v>190</v>
      </c>
      <c r="E102" s="117"/>
      <c r="F102" s="117"/>
      <c r="G102" s="117"/>
      <c r="H102" s="117"/>
      <c r="I102" s="117"/>
      <c r="J102" s="118">
        <f>J140</f>
        <v>28218.080000000002</v>
      </c>
      <c r="L102" s="115"/>
    </row>
    <row r="103" spans="1:47" s="10" customFormat="1" ht="19.899999999999999" customHeight="1">
      <c r="B103" s="119"/>
      <c r="D103" s="120" t="s">
        <v>751</v>
      </c>
      <c r="E103" s="121"/>
      <c r="F103" s="121"/>
      <c r="G103" s="121"/>
      <c r="H103" s="121"/>
      <c r="I103" s="121"/>
      <c r="J103" s="122">
        <f>J141</f>
        <v>15202.22</v>
      </c>
      <c r="L103" s="119"/>
    </row>
    <row r="104" spans="1:47" s="10" customFormat="1" ht="19.899999999999999" customHeight="1">
      <c r="B104" s="119"/>
      <c r="D104" s="120" t="s">
        <v>724</v>
      </c>
      <c r="E104" s="121"/>
      <c r="F104" s="121"/>
      <c r="G104" s="121"/>
      <c r="H104" s="121"/>
      <c r="I104" s="121"/>
      <c r="J104" s="122">
        <f>J163</f>
        <v>13015.86</v>
      </c>
      <c r="L104" s="119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5" customHeight="1">
      <c r="A111" s="29"/>
      <c r="B111" s="30"/>
      <c r="C111" s="21" t="s">
        <v>193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6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6.5" customHeight="1">
      <c r="A114" s="29"/>
      <c r="B114" s="30"/>
      <c r="C114" s="29"/>
      <c r="D114" s="29"/>
      <c r="E114" s="242" t="str">
        <f>E7</f>
        <v>ZL2 - SO 01 - OBJEKT BEZ BYTU - Stavební úpravy a přístavba komunitního centra BÉTEL</v>
      </c>
      <c r="F114" s="244"/>
      <c r="G114" s="244"/>
      <c r="H114" s="244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20"/>
      <c r="C115" s="26" t="s">
        <v>170</v>
      </c>
      <c r="L115" s="20"/>
    </row>
    <row r="116" spans="1:63" s="2" customFormat="1" ht="16.5" customHeight="1">
      <c r="A116" s="29"/>
      <c r="B116" s="30"/>
      <c r="C116" s="29"/>
      <c r="D116" s="29"/>
      <c r="E116" s="242" t="s">
        <v>721</v>
      </c>
      <c r="F116" s="243"/>
      <c r="G116" s="243"/>
      <c r="H116" s="243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172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3" t="str">
        <f>E11</f>
        <v>Vícepráce - Hydroizolace a tepelné izolace zdiva 1.PP - vnější</v>
      </c>
      <c r="F118" s="243"/>
      <c r="G118" s="243"/>
      <c r="H118" s="243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F14</f>
        <v xml:space="preserve">Bezručova čp.503, Chrastava </v>
      </c>
      <c r="G120" s="29"/>
      <c r="H120" s="29"/>
      <c r="I120" s="26" t="s">
        <v>20</v>
      </c>
      <c r="J120" s="52" t="str">
        <f>IF(J14="","",J14)</f>
        <v>3.6.2020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25.7" customHeight="1">
      <c r="A122" s="29"/>
      <c r="B122" s="30"/>
      <c r="C122" s="26" t="s">
        <v>22</v>
      </c>
      <c r="D122" s="29"/>
      <c r="E122" s="29"/>
      <c r="F122" s="24" t="str">
        <f>E17</f>
        <v>Sbor JB v Chrastavě, Bezručova 503, 46331 Chrastav</v>
      </c>
      <c r="G122" s="29"/>
      <c r="H122" s="29"/>
      <c r="I122" s="26" t="s">
        <v>26</v>
      </c>
      <c r="J122" s="27" t="str">
        <f>E23</f>
        <v>FS Vision, s.r.o. IČ: 22792902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6" t="s">
        <v>25</v>
      </c>
      <c r="D123" s="29"/>
      <c r="E123" s="29"/>
      <c r="F123" s="24" t="str">
        <f>IF(E20="","",E20)</f>
        <v>TOMIVOS s.r.o.</v>
      </c>
      <c r="G123" s="29"/>
      <c r="H123" s="29"/>
      <c r="I123" s="26" t="s">
        <v>28</v>
      </c>
      <c r="J123" s="27" t="str">
        <f>E26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194</v>
      </c>
      <c r="D125" s="126" t="s">
        <v>55</v>
      </c>
      <c r="E125" s="126" t="s">
        <v>51</v>
      </c>
      <c r="F125" s="126" t="s">
        <v>52</v>
      </c>
      <c r="G125" s="126" t="s">
        <v>195</v>
      </c>
      <c r="H125" s="126" t="s">
        <v>196</v>
      </c>
      <c r="I125" s="126" t="s">
        <v>197</v>
      </c>
      <c r="J125" s="126" t="s">
        <v>182</v>
      </c>
      <c r="K125" s="127" t="s">
        <v>198</v>
      </c>
      <c r="L125" s="128"/>
      <c r="M125" s="59" t="s">
        <v>1</v>
      </c>
      <c r="N125" s="60" t="s">
        <v>34</v>
      </c>
      <c r="O125" s="60" t="s">
        <v>199</v>
      </c>
      <c r="P125" s="60" t="s">
        <v>200</v>
      </c>
      <c r="Q125" s="60" t="s">
        <v>201</v>
      </c>
      <c r="R125" s="60" t="s">
        <v>202</v>
      </c>
      <c r="S125" s="60" t="s">
        <v>203</v>
      </c>
      <c r="T125" s="61" t="s">
        <v>204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9" customHeight="1">
      <c r="A126" s="29"/>
      <c r="B126" s="30"/>
      <c r="C126" s="66" t="s">
        <v>205</v>
      </c>
      <c r="D126" s="29"/>
      <c r="E126" s="29"/>
      <c r="F126" s="29"/>
      <c r="G126" s="29"/>
      <c r="H126" s="29"/>
      <c r="I126" s="29"/>
      <c r="J126" s="129">
        <f>BK126</f>
        <v>40340.380000000005</v>
      </c>
      <c r="K126" s="29"/>
      <c r="L126" s="30"/>
      <c r="M126" s="62"/>
      <c r="N126" s="53"/>
      <c r="O126" s="63"/>
      <c r="P126" s="130">
        <f>P127+P140</f>
        <v>0</v>
      </c>
      <c r="Q126" s="63"/>
      <c r="R126" s="130">
        <f>R127+R140</f>
        <v>3.7246096199999994</v>
      </c>
      <c r="S126" s="63"/>
      <c r="T126" s="131">
        <f>T127+T140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69</v>
      </c>
      <c r="AU126" s="17" t="s">
        <v>184</v>
      </c>
      <c r="BK126" s="132">
        <f>BK127+BK140</f>
        <v>40340.380000000005</v>
      </c>
    </row>
    <row r="127" spans="1:63" s="12" customFormat="1" ht="25.9" customHeight="1">
      <c r="B127" s="133"/>
      <c r="D127" s="134" t="s">
        <v>69</v>
      </c>
      <c r="E127" s="135" t="s">
        <v>206</v>
      </c>
      <c r="F127" s="135" t="s">
        <v>207</v>
      </c>
      <c r="J127" s="136">
        <f>BK127</f>
        <v>12122.3</v>
      </c>
      <c r="L127" s="133"/>
      <c r="M127" s="137"/>
      <c r="N127" s="138"/>
      <c r="O127" s="138"/>
      <c r="P127" s="139">
        <f>P128+P138</f>
        <v>0</v>
      </c>
      <c r="Q127" s="138"/>
      <c r="R127" s="139">
        <f>R128+R138</f>
        <v>3.2787326399999994</v>
      </c>
      <c r="S127" s="138"/>
      <c r="T127" s="140">
        <f>T128+T138</f>
        <v>0</v>
      </c>
      <c r="AR127" s="134" t="s">
        <v>77</v>
      </c>
      <c r="AT127" s="141" t="s">
        <v>69</v>
      </c>
      <c r="AU127" s="141" t="s">
        <v>70</v>
      </c>
      <c r="AY127" s="134" t="s">
        <v>208</v>
      </c>
      <c r="BK127" s="142">
        <f>BK128+BK138</f>
        <v>12122.3</v>
      </c>
    </row>
    <row r="128" spans="1:63" s="12" customFormat="1" ht="22.9" customHeight="1">
      <c r="B128" s="133"/>
      <c r="D128" s="134" t="s">
        <v>69</v>
      </c>
      <c r="E128" s="143" t="s">
        <v>79</v>
      </c>
      <c r="F128" s="143" t="s">
        <v>752</v>
      </c>
      <c r="J128" s="144">
        <f>BK128</f>
        <v>10482.799999999999</v>
      </c>
      <c r="L128" s="133"/>
      <c r="M128" s="137"/>
      <c r="N128" s="138"/>
      <c r="O128" s="138"/>
      <c r="P128" s="139">
        <f>SUM(P129:P137)</f>
        <v>0</v>
      </c>
      <c r="Q128" s="138"/>
      <c r="R128" s="139">
        <f>SUM(R129:R137)</f>
        <v>3.2787326399999994</v>
      </c>
      <c r="S128" s="138"/>
      <c r="T128" s="140">
        <f>SUM(T129:T137)</f>
        <v>0</v>
      </c>
      <c r="AR128" s="134" t="s">
        <v>77</v>
      </c>
      <c r="AT128" s="141" t="s">
        <v>69</v>
      </c>
      <c r="AU128" s="141" t="s">
        <v>77</v>
      </c>
      <c r="AY128" s="134" t="s">
        <v>208</v>
      </c>
      <c r="BK128" s="142">
        <f>SUM(BK129:BK137)</f>
        <v>10482.799999999999</v>
      </c>
    </row>
    <row r="129" spans="1:65" s="2" customFormat="1" ht="16.5" customHeight="1">
      <c r="A129" s="29"/>
      <c r="B129" s="145"/>
      <c r="C129" s="146" t="s">
        <v>77</v>
      </c>
      <c r="D129" s="146" t="s">
        <v>211</v>
      </c>
      <c r="E129" s="147" t="s">
        <v>753</v>
      </c>
      <c r="F129" s="148" t="s">
        <v>754</v>
      </c>
      <c r="G129" s="149" t="s">
        <v>214</v>
      </c>
      <c r="H129" s="150">
        <v>14.36</v>
      </c>
      <c r="I129" s="151">
        <v>250</v>
      </c>
      <c r="J129" s="151">
        <f>ROUND(I129*H129,2)</f>
        <v>3590</v>
      </c>
      <c r="K129" s="148" t="s">
        <v>215</v>
      </c>
      <c r="L129" s="30"/>
      <c r="M129" s="152" t="s">
        <v>1</v>
      </c>
      <c r="N129" s="153" t="s">
        <v>35</v>
      </c>
      <c r="O129" s="154">
        <v>0</v>
      </c>
      <c r="P129" s="154">
        <f>O129*H129</f>
        <v>0</v>
      </c>
      <c r="Q129" s="154">
        <v>2.6900000000000001E-3</v>
      </c>
      <c r="R129" s="154">
        <f>Q129*H129</f>
        <v>3.86284E-2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216</v>
      </c>
      <c r="AT129" s="156" t="s">
        <v>211</v>
      </c>
      <c r="AU129" s="156" t="s">
        <v>79</v>
      </c>
      <c r="AY129" s="17" t="s">
        <v>208</v>
      </c>
      <c r="BE129" s="157">
        <f>IF(N129="základní",J129,0)</f>
        <v>3590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77</v>
      </c>
      <c r="BK129" s="157">
        <f>ROUND(I129*H129,2)</f>
        <v>3590</v>
      </c>
      <c r="BL129" s="17" t="s">
        <v>216</v>
      </c>
      <c r="BM129" s="156" t="s">
        <v>755</v>
      </c>
    </row>
    <row r="130" spans="1:65" s="13" customFormat="1">
      <c r="B130" s="158"/>
      <c r="D130" s="159" t="s">
        <v>218</v>
      </c>
      <c r="E130" s="160" t="s">
        <v>1</v>
      </c>
      <c r="F130" s="161" t="s">
        <v>756</v>
      </c>
      <c r="H130" s="162">
        <v>44.83</v>
      </c>
      <c r="L130" s="158"/>
      <c r="M130" s="163"/>
      <c r="N130" s="164"/>
      <c r="O130" s="164"/>
      <c r="P130" s="164"/>
      <c r="Q130" s="164"/>
      <c r="R130" s="164"/>
      <c r="S130" s="164"/>
      <c r="T130" s="165"/>
      <c r="AT130" s="160" t="s">
        <v>218</v>
      </c>
      <c r="AU130" s="160" t="s">
        <v>79</v>
      </c>
      <c r="AV130" s="13" t="s">
        <v>79</v>
      </c>
      <c r="AW130" s="13" t="s">
        <v>27</v>
      </c>
      <c r="AX130" s="13" t="s">
        <v>70</v>
      </c>
      <c r="AY130" s="160" t="s">
        <v>208</v>
      </c>
    </row>
    <row r="131" spans="1:65" s="13" customFormat="1">
      <c r="B131" s="158"/>
      <c r="D131" s="159" t="s">
        <v>218</v>
      </c>
      <c r="E131" s="160" t="s">
        <v>1</v>
      </c>
      <c r="F131" s="161" t="s">
        <v>757</v>
      </c>
      <c r="H131" s="162">
        <v>-30.47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218</v>
      </c>
      <c r="AU131" s="160" t="s">
        <v>79</v>
      </c>
      <c r="AV131" s="13" t="s">
        <v>79</v>
      </c>
      <c r="AW131" s="13" t="s">
        <v>27</v>
      </c>
      <c r="AX131" s="13" t="s">
        <v>70</v>
      </c>
      <c r="AY131" s="160" t="s">
        <v>208</v>
      </c>
    </row>
    <row r="132" spans="1:65" s="14" customFormat="1">
      <c r="B132" s="166"/>
      <c r="D132" s="159" t="s">
        <v>218</v>
      </c>
      <c r="E132" s="167" t="s">
        <v>1</v>
      </c>
      <c r="F132" s="168" t="s">
        <v>283</v>
      </c>
      <c r="H132" s="169">
        <v>14.36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218</v>
      </c>
      <c r="AU132" s="167" t="s">
        <v>79</v>
      </c>
      <c r="AV132" s="14" t="s">
        <v>216</v>
      </c>
      <c r="AW132" s="14" t="s">
        <v>27</v>
      </c>
      <c r="AX132" s="14" t="s">
        <v>77</v>
      </c>
      <c r="AY132" s="167" t="s">
        <v>208</v>
      </c>
    </row>
    <row r="133" spans="1:65" s="2" customFormat="1" ht="16.5" customHeight="1">
      <c r="A133" s="29"/>
      <c r="B133" s="145"/>
      <c r="C133" s="146" t="s">
        <v>79</v>
      </c>
      <c r="D133" s="146" t="s">
        <v>211</v>
      </c>
      <c r="E133" s="147" t="s">
        <v>758</v>
      </c>
      <c r="F133" s="148" t="s">
        <v>759</v>
      </c>
      <c r="G133" s="149" t="s">
        <v>214</v>
      </c>
      <c r="H133" s="150">
        <v>14.36</v>
      </c>
      <c r="I133" s="151">
        <v>50</v>
      </c>
      <c r="J133" s="151">
        <f>ROUND(I133*H133,2)</f>
        <v>718</v>
      </c>
      <c r="K133" s="148" t="s">
        <v>215</v>
      </c>
      <c r="L133" s="30"/>
      <c r="M133" s="152" t="s">
        <v>1</v>
      </c>
      <c r="N133" s="153" t="s">
        <v>35</v>
      </c>
      <c r="O133" s="154">
        <v>0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6" t="s">
        <v>216</v>
      </c>
      <c r="AT133" s="156" t="s">
        <v>211</v>
      </c>
      <c r="AU133" s="156" t="s">
        <v>79</v>
      </c>
      <c r="AY133" s="17" t="s">
        <v>208</v>
      </c>
      <c r="BE133" s="157">
        <f>IF(N133="základní",J133,0)</f>
        <v>718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77</v>
      </c>
      <c r="BK133" s="157">
        <f>ROUND(I133*H133,2)</f>
        <v>718</v>
      </c>
      <c r="BL133" s="17" t="s">
        <v>216</v>
      </c>
      <c r="BM133" s="156" t="s">
        <v>760</v>
      </c>
    </row>
    <row r="134" spans="1:65" s="2" customFormat="1" ht="16.5" customHeight="1">
      <c r="A134" s="29"/>
      <c r="B134" s="145"/>
      <c r="C134" s="146" t="s">
        <v>226</v>
      </c>
      <c r="D134" s="146" t="s">
        <v>211</v>
      </c>
      <c r="E134" s="147" t="s">
        <v>761</v>
      </c>
      <c r="F134" s="148" t="s">
        <v>762</v>
      </c>
      <c r="G134" s="149" t="s">
        <v>522</v>
      </c>
      <c r="H134" s="150">
        <v>1.4359999999999999</v>
      </c>
      <c r="I134" s="151">
        <v>4300</v>
      </c>
      <c r="J134" s="151">
        <f>ROUND(I134*H134,2)</f>
        <v>6174.8</v>
      </c>
      <c r="K134" s="148" t="s">
        <v>215</v>
      </c>
      <c r="L134" s="30"/>
      <c r="M134" s="152" t="s">
        <v>1</v>
      </c>
      <c r="N134" s="153" t="s">
        <v>35</v>
      </c>
      <c r="O134" s="154">
        <v>0</v>
      </c>
      <c r="P134" s="154">
        <f>O134*H134</f>
        <v>0</v>
      </c>
      <c r="Q134" s="154">
        <v>2.2563399999999998</v>
      </c>
      <c r="R134" s="154">
        <f>Q134*H134</f>
        <v>3.2401042399999995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216</v>
      </c>
      <c r="AT134" s="156" t="s">
        <v>211</v>
      </c>
      <c r="AU134" s="156" t="s">
        <v>79</v>
      </c>
      <c r="AY134" s="17" t="s">
        <v>208</v>
      </c>
      <c r="BE134" s="157">
        <f>IF(N134="základní",J134,0)</f>
        <v>6174.8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77</v>
      </c>
      <c r="BK134" s="157">
        <f>ROUND(I134*H134,2)</f>
        <v>6174.8</v>
      </c>
      <c r="BL134" s="17" t="s">
        <v>216</v>
      </c>
      <c r="BM134" s="156" t="s">
        <v>763</v>
      </c>
    </row>
    <row r="135" spans="1:65" s="13" customFormat="1">
      <c r="B135" s="158"/>
      <c r="D135" s="159" t="s">
        <v>218</v>
      </c>
      <c r="E135" s="160" t="s">
        <v>1</v>
      </c>
      <c r="F135" s="161" t="s">
        <v>764</v>
      </c>
      <c r="H135" s="162">
        <v>4.4829999999999997</v>
      </c>
      <c r="L135" s="158"/>
      <c r="M135" s="163"/>
      <c r="N135" s="164"/>
      <c r="O135" s="164"/>
      <c r="P135" s="164"/>
      <c r="Q135" s="164"/>
      <c r="R135" s="164"/>
      <c r="S135" s="164"/>
      <c r="T135" s="165"/>
      <c r="AT135" s="160" t="s">
        <v>218</v>
      </c>
      <c r="AU135" s="160" t="s">
        <v>79</v>
      </c>
      <c r="AV135" s="13" t="s">
        <v>79</v>
      </c>
      <c r="AW135" s="13" t="s">
        <v>27</v>
      </c>
      <c r="AX135" s="13" t="s">
        <v>70</v>
      </c>
      <c r="AY135" s="160" t="s">
        <v>208</v>
      </c>
    </row>
    <row r="136" spans="1:65" s="13" customFormat="1">
      <c r="B136" s="158"/>
      <c r="D136" s="159" t="s">
        <v>218</v>
      </c>
      <c r="E136" s="160" t="s">
        <v>1</v>
      </c>
      <c r="F136" s="161" t="s">
        <v>765</v>
      </c>
      <c r="H136" s="162">
        <v>-3.0470000000000002</v>
      </c>
      <c r="L136" s="158"/>
      <c r="M136" s="163"/>
      <c r="N136" s="164"/>
      <c r="O136" s="164"/>
      <c r="P136" s="164"/>
      <c r="Q136" s="164"/>
      <c r="R136" s="164"/>
      <c r="S136" s="164"/>
      <c r="T136" s="165"/>
      <c r="AT136" s="160" t="s">
        <v>218</v>
      </c>
      <c r="AU136" s="160" t="s">
        <v>79</v>
      </c>
      <c r="AV136" s="13" t="s">
        <v>79</v>
      </c>
      <c r="AW136" s="13" t="s">
        <v>27</v>
      </c>
      <c r="AX136" s="13" t="s">
        <v>70</v>
      </c>
      <c r="AY136" s="160" t="s">
        <v>208</v>
      </c>
    </row>
    <row r="137" spans="1:65" s="14" customFormat="1">
      <c r="B137" s="166"/>
      <c r="D137" s="159" t="s">
        <v>218</v>
      </c>
      <c r="E137" s="167" t="s">
        <v>1</v>
      </c>
      <c r="F137" s="168" t="s">
        <v>283</v>
      </c>
      <c r="H137" s="169">
        <v>1.4359999999999995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218</v>
      </c>
      <c r="AU137" s="167" t="s">
        <v>79</v>
      </c>
      <c r="AV137" s="14" t="s">
        <v>216</v>
      </c>
      <c r="AW137" s="14" t="s">
        <v>27</v>
      </c>
      <c r="AX137" s="14" t="s">
        <v>77</v>
      </c>
      <c r="AY137" s="167" t="s">
        <v>208</v>
      </c>
    </row>
    <row r="138" spans="1:65" s="12" customFormat="1" ht="22.9" customHeight="1">
      <c r="B138" s="133"/>
      <c r="D138" s="134" t="s">
        <v>69</v>
      </c>
      <c r="E138" s="143" t="s">
        <v>265</v>
      </c>
      <c r="F138" s="143" t="s">
        <v>266</v>
      </c>
      <c r="J138" s="144">
        <f>BK138</f>
        <v>1639.5</v>
      </c>
      <c r="L138" s="133"/>
      <c r="M138" s="137"/>
      <c r="N138" s="138"/>
      <c r="O138" s="138"/>
      <c r="P138" s="139">
        <f>P139</f>
        <v>0</v>
      </c>
      <c r="Q138" s="138"/>
      <c r="R138" s="139">
        <f>R139</f>
        <v>0</v>
      </c>
      <c r="S138" s="138"/>
      <c r="T138" s="140">
        <f>T139</f>
        <v>0</v>
      </c>
      <c r="AR138" s="134" t="s">
        <v>77</v>
      </c>
      <c r="AT138" s="141" t="s">
        <v>69</v>
      </c>
      <c r="AU138" s="141" t="s">
        <v>77</v>
      </c>
      <c r="AY138" s="134" t="s">
        <v>208</v>
      </c>
      <c r="BK138" s="142">
        <f>BK139</f>
        <v>1639.5</v>
      </c>
    </row>
    <row r="139" spans="1:65" s="2" customFormat="1" ht="16.5" customHeight="1">
      <c r="A139" s="29"/>
      <c r="B139" s="145"/>
      <c r="C139" s="146" t="s">
        <v>216</v>
      </c>
      <c r="D139" s="146" t="s">
        <v>211</v>
      </c>
      <c r="E139" s="147" t="s">
        <v>268</v>
      </c>
      <c r="F139" s="148" t="s">
        <v>269</v>
      </c>
      <c r="G139" s="149" t="s">
        <v>250</v>
      </c>
      <c r="H139" s="150">
        <v>3.2789999999999999</v>
      </c>
      <c r="I139" s="151">
        <v>500</v>
      </c>
      <c r="J139" s="151">
        <f>ROUND(I139*H139,2)</f>
        <v>1639.5</v>
      </c>
      <c r="K139" s="148" t="s">
        <v>215</v>
      </c>
      <c r="L139" s="30"/>
      <c r="M139" s="152" t="s">
        <v>1</v>
      </c>
      <c r="N139" s="153" t="s">
        <v>35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216</v>
      </c>
      <c r="AT139" s="156" t="s">
        <v>211</v>
      </c>
      <c r="AU139" s="156" t="s">
        <v>79</v>
      </c>
      <c r="AY139" s="17" t="s">
        <v>208</v>
      </c>
      <c r="BE139" s="157">
        <f>IF(N139="základní",J139,0)</f>
        <v>1639.5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77</v>
      </c>
      <c r="BK139" s="157">
        <f>ROUND(I139*H139,2)</f>
        <v>1639.5</v>
      </c>
      <c r="BL139" s="17" t="s">
        <v>216</v>
      </c>
      <c r="BM139" s="156" t="s">
        <v>270</v>
      </c>
    </row>
    <row r="140" spans="1:65" s="12" customFormat="1" ht="25.9" customHeight="1">
      <c r="B140" s="133"/>
      <c r="D140" s="134" t="s">
        <v>69</v>
      </c>
      <c r="E140" s="135" t="s">
        <v>271</v>
      </c>
      <c r="F140" s="135" t="s">
        <v>272</v>
      </c>
      <c r="J140" s="136">
        <f>BK140</f>
        <v>28218.080000000002</v>
      </c>
      <c r="L140" s="133"/>
      <c r="M140" s="137"/>
      <c r="N140" s="138"/>
      <c r="O140" s="138"/>
      <c r="P140" s="139">
        <f>P141+P163</f>
        <v>0</v>
      </c>
      <c r="Q140" s="138"/>
      <c r="R140" s="139">
        <f>R141+R163</f>
        <v>0.44587698000000003</v>
      </c>
      <c r="S140" s="138"/>
      <c r="T140" s="140">
        <f>T141+T163</f>
        <v>0</v>
      </c>
      <c r="AR140" s="134" t="s">
        <v>79</v>
      </c>
      <c r="AT140" s="141" t="s">
        <v>69</v>
      </c>
      <c r="AU140" s="141" t="s">
        <v>70</v>
      </c>
      <c r="AY140" s="134" t="s">
        <v>208</v>
      </c>
      <c r="BK140" s="142">
        <f>BK141+BK163</f>
        <v>28218.080000000002</v>
      </c>
    </row>
    <row r="141" spans="1:65" s="12" customFormat="1" ht="22.9" customHeight="1">
      <c r="B141" s="133"/>
      <c r="D141" s="134" t="s">
        <v>69</v>
      </c>
      <c r="E141" s="143" t="s">
        <v>766</v>
      </c>
      <c r="F141" s="143" t="s">
        <v>767</v>
      </c>
      <c r="J141" s="144">
        <f>BK141</f>
        <v>15202.22</v>
      </c>
      <c r="L141" s="133"/>
      <c r="M141" s="137"/>
      <c r="N141" s="138"/>
      <c r="O141" s="138"/>
      <c r="P141" s="139">
        <f>SUM(P142:P162)</f>
        <v>0</v>
      </c>
      <c r="Q141" s="138"/>
      <c r="R141" s="139">
        <f>SUM(R142:R162)</f>
        <v>0.32057898000000001</v>
      </c>
      <c r="S141" s="138"/>
      <c r="T141" s="140">
        <f>SUM(T142:T162)</f>
        <v>0</v>
      </c>
      <c r="AR141" s="134" t="s">
        <v>79</v>
      </c>
      <c r="AT141" s="141" t="s">
        <v>69</v>
      </c>
      <c r="AU141" s="141" t="s">
        <v>77</v>
      </c>
      <c r="AY141" s="134" t="s">
        <v>208</v>
      </c>
      <c r="BK141" s="142">
        <f>SUM(BK142:BK162)</f>
        <v>15202.22</v>
      </c>
    </row>
    <row r="142" spans="1:65" s="2" customFormat="1" ht="16.5" customHeight="1">
      <c r="A142" s="29"/>
      <c r="B142" s="145"/>
      <c r="C142" s="146" t="s">
        <v>235</v>
      </c>
      <c r="D142" s="146" t="s">
        <v>211</v>
      </c>
      <c r="E142" s="147" t="s">
        <v>768</v>
      </c>
      <c r="F142" s="148" t="s">
        <v>769</v>
      </c>
      <c r="G142" s="149" t="s">
        <v>214</v>
      </c>
      <c r="H142" s="150">
        <v>23.931999999999999</v>
      </c>
      <c r="I142" s="151">
        <v>15</v>
      </c>
      <c r="J142" s="151">
        <f>ROUND(I142*H142,2)</f>
        <v>358.98</v>
      </c>
      <c r="K142" s="148" t="s">
        <v>215</v>
      </c>
      <c r="L142" s="30"/>
      <c r="M142" s="152" t="s">
        <v>1</v>
      </c>
      <c r="N142" s="153" t="s">
        <v>35</v>
      </c>
      <c r="O142" s="154">
        <v>0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278</v>
      </c>
      <c r="AT142" s="156" t="s">
        <v>211</v>
      </c>
      <c r="AU142" s="156" t="s">
        <v>79</v>
      </c>
      <c r="AY142" s="17" t="s">
        <v>208</v>
      </c>
      <c r="BE142" s="157">
        <f>IF(N142="základní",J142,0)</f>
        <v>358.98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77</v>
      </c>
      <c r="BK142" s="157">
        <f>ROUND(I142*H142,2)</f>
        <v>358.98</v>
      </c>
      <c r="BL142" s="17" t="s">
        <v>278</v>
      </c>
      <c r="BM142" s="156" t="s">
        <v>770</v>
      </c>
    </row>
    <row r="143" spans="1:65" s="13" customFormat="1">
      <c r="B143" s="158"/>
      <c r="D143" s="159" t="s">
        <v>218</v>
      </c>
      <c r="E143" s="160" t="s">
        <v>1</v>
      </c>
      <c r="F143" s="161" t="s">
        <v>771</v>
      </c>
      <c r="H143" s="162">
        <v>-2.6880000000000002</v>
      </c>
      <c r="L143" s="158"/>
      <c r="M143" s="163"/>
      <c r="N143" s="164"/>
      <c r="O143" s="164"/>
      <c r="P143" s="164"/>
      <c r="Q143" s="164"/>
      <c r="R143" s="164"/>
      <c r="S143" s="164"/>
      <c r="T143" s="165"/>
      <c r="AT143" s="160" t="s">
        <v>218</v>
      </c>
      <c r="AU143" s="160" t="s">
        <v>79</v>
      </c>
      <c r="AV143" s="13" t="s">
        <v>79</v>
      </c>
      <c r="AW143" s="13" t="s">
        <v>27</v>
      </c>
      <c r="AX143" s="13" t="s">
        <v>70</v>
      </c>
      <c r="AY143" s="160" t="s">
        <v>208</v>
      </c>
    </row>
    <row r="144" spans="1:65" s="13" customFormat="1">
      <c r="B144" s="158"/>
      <c r="D144" s="159" t="s">
        <v>218</v>
      </c>
      <c r="E144" s="160" t="s">
        <v>1</v>
      </c>
      <c r="F144" s="161" t="s">
        <v>772</v>
      </c>
      <c r="H144" s="162">
        <v>57.09</v>
      </c>
      <c r="L144" s="158"/>
      <c r="M144" s="163"/>
      <c r="N144" s="164"/>
      <c r="O144" s="164"/>
      <c r="P144" s="164"/>
      <c r="Q144" s="164"/>
      <c r="R144" s="164"/>
      <c r="S144" s="164"/>
      <c r="T144" s="165"/>
      <c r="AT144" s="160" t="s">
        <v>218</v>
      </c>
      <c r="AU144" s="160" t="s">
        <v>79</v>
      </c>
      <c r="AV144" s="13" t="s">
        <v>79</v>
      </c>
      <c r="AW144" s="13" t="s">
        <v>27</v>
      </c>
      <c r="AX144" s="13" t="s">
        <v>70</v>
      </c>
      <c r="AY144" s="160" t="s">
        <v>208</v>
      </c>
    </row>
    <row r="145" spans="1:65" s="13" customFormat="1">
      <c r="B145" s="158"/>
      <c r="D145" s="159" t="s">
        <v>218</v>
      </c>
      <c r="E145" s="160" t="s">
        <v>1</v>
      </c>
      <c r="F145" s="161" t="s">
        <v>773</v>
      </c>
      <c r="H145" s="162">
        <v>-30.47</v>
      </c>
      <c r="L145" s="158"/>
      <c r="M145" s="163"/>
      <c r="N145" s="164"/>
      <c r="O145" s="164"/>
      <c r="P145" s="164"/>
      <c r="Q145" s="164"/>
      <c r="R145" s="164"/>
      <c r="S145" s="164"/>
      <c r="T145" s="165"/>
      <c r="AT145" s="160" t="s">
        <v>218</v>
      </c>
      <c r="AU145" s="160" t="s">
        <v>79</v>
      </c>
      <c r="AV145" s="13" t="s">
        <v>79</v>
      </c>
      <c r="AW145" s="13" t="s">
        <v>27</v>
      </c>
      <c r="AX145" s="13" t="s">
        <v>70</v>
      </c>
      <c r="AY145" s="160" t="s">
        <v>208</v>
      </c>
    </row>
    <row r="146" spans="1:65" s="14" customFormat="1">
      <c r="B146" s="166"/>
      <c r="D146" s="159" t="s">
        <v>218</v>
      </c>
      <c r="E146" s="167" t="s">
        <v>1</v>
      </c>
      <c r="F146" s="168" t="s">
        <v>283</v>
      </c>
      <c r="H146" s="169">
        <v>23.932000000000002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218</v>
      </c>
      <c r="AU146" s="167" t="s">
        <v>79</v>
      </c>
      <c r="AV146" s="14" t="s">
        <v>216</v>
      </c>
      <c r="AW146" s="14" t="s">
        <v>27</v>
      </c>
      <c r="AX146" s="14" t="s">
        <v>77</v>
      </c>
      <c r="AY146" s="167" t="s">
        <v>208</v>
      </c>
    </row>
    <row r="147" spans="1:65" s="2" customFormat="1" ht="16.5" customHeight="1">
      <c r="A147" s="29"/>
      <c r="B147" s="145"/>
      <c r="C147" s="176" t="s">
        <v>241</v>
      </c>
      <c r="D147" s="176" t="s">
        <v>328</v>
      </c>
      <c r="E147" s="177" t="s">
        <v>774</v>
      </c>
      <c r="F147" s="178" t="s">
        <v>775</v>
      </c>
      <c r="G147" s="179" t="s">
        <v>250</v>
      </c>
      <c r="H147" s="180">
        <v>8.0000000000000002E-3</v>
      </c>
      <c r="I147" s="181">
        <v>46320</v>
      </c>
      <c r="J147" s="181">
        <f>ROUND(I147*H147,2)</f>
        <v>370.56</v>
      </c>
      <c r="K147" s="178" t="s">
        <v>215</v>
      </c>
      <c r="L147" s="182"/>
      <c r="M147" s="183" t="s">
        <v>1</v>
      </c>
      <c r="N147" s="184" t="s">
        <v>35</v>
      </c>
      <c r="O147" s="154">
        <v>0</v>
      </c>
      <c r="P147" s="154">
        <f>O147*H147</f>
        <v>0</v>
      </c>
      <c r="Q147" s="154">
        <v>1</v>
      </c>
      <c r="R147" s="154">
        <f>Q147*H147</f>
        <v>8.0000000000000002E-3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332</v>
      </c>
      <c r="AT147" s="156" t="s">
        <v>328</v>
      </c>
      <c r="AU147" s="156" t="s">
        <v>79</v>
      </c>
      <c r="AY147" s="17" t="s">
        <v>208</v>
      </c>
      <c r="BE147" s="157">
        <f>IF(N147="základní",J147,0)</f>
        <v>370.56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77</v>
      </c>
      <c r="BK147" s="157">
        <f>ROUND(I147*H147,2)</f>
        <v>370.56</v>
      </c>
      <c r="BL147" s="17" t="s">
        <v>278</v>
      </c>
      <c r="BM147" s="156" t="s">
        <v>776</v>
      </c>
    </row>
    <row r="148" spans="1:65" s="13" customFormat="1">
      <c r="B148" s="158"/>
      <c r="D148" s="159" t="s">
        <v>218</v>
      </c>
      <c r="E148" s="160" t="s">
        <v>1</v>
      </c>
      <c r="F148" s="161" t="s">
        <v>777</v>
      </c>
      <c r="H148" s="162">
        <v>8.0000000000000002E-3</v>
      </c>
      <c r="L148" s="158"/>
      <c r="M148" s="163"/>
      <c r="N148" s="164"/>
      <c r="O148" s="164"/>
      <c r="P148" s="164"/>
      <c r="Q148" s="164"/>
      <c r="R148" s="164"/>
      <c r="S148" s="164"/>
      <c r="T148" s="165"/>
      <c r="AT148" s="160" t="s">
        <v>218</v>
      </c>
      <c r="AU148" s="160" t="s">
        <v>79</v>
      </c>
      <c r="AV148" s="13" t="s">
        <v>79</v>
      </c>
      <c r="AW148" s="13" t="s">
        <v>27</v>
      </c>
      <c r="AX148" s="13" t="s">
        <v>77</v>
      </c>
      <c r="AY148" s="160" t="s">
        <v>208</v>
      </c>
    </row>
    <row r="149" spans="1:65" s="2" customFormat="1" ht="16.5" customHeight="1">
      <c r="A149" s="29"/>
      <c r="B149" s="145"/>
      <c r="C149" s="146" t="s">
        <v>247</v>
      </c>
      <c r="D149" s="146" t="s">
        <v>211</v>
      </c>
      <c r="E149" s="147" t="s">
        <v>778</v>
      </c>
      <c r="F149" s="148" t="s">
        <v>779</v>
      </c>
      <c r="G149" s="149" t="s">
        <v>214</v>
      </c>
      <c r="H149" s="150">
        <v>47.863999999999997</v>
      </c>
      <c r="I149" s="151">
        <v>90</v>
      </c>
      <c r="J149" s="151">
        <f>ROUND(I149*H149,2)</f>
        <v>4307.76</v>
      </c>
      <c r="K149" s="148" t="s">
        <v>215</v>
      </c>
      <c r="L149" s="30"/>
      <c r="M149" s="152" t="s">
        <v>1</v>
      </c>
      <c r="N149" s="153" t="s">
        <v>35</v>
      </c>
      <c r="O149" s="154">
        <v>0</v>
      </c>
      <c r="P149" s="154">
        <f>O149*H149</f>
        <v>0</v>
      </c>
      <c r="Q149" s="154">
        <v>4.0000000000000002E-4</v>
      </c>
      <c r="R149" s="154">
        <f>Q149*H149</f>
        <v>1.9145599999999999E-2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278</v>
      </c>
      <c r="AT149" s="156" t="s">
        <v>211</v>
      </c>
      <c r="AU149" s="156" t="s">
        <v>79</v>
      </c>
      <c r="AY149" s="17" t="s">
        <v>208</v>
      </c>
      <c r="BE149" s="157">
        <f>IF(N149="základní",J149,0)</f>
        <v>4307.76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77</v>
      </c>
      <c r="BK149" s="157">
        <f>ROUND(I149*H149,2)</f>
        <v>4307.76</v>
      </c>
      <c r="BL149" s="17" t="s">
        <v>278</v>
      </c>
      <c r="BM149" s="156" t="s">
        <v>780</v>
      </c>
    </row>
    <row r="150" spans="1:65" s="13" customFormat="1">
      <c r="B150" s="158"/>
      <c r="D150" s="159" t="s">
        <v>218</v>
      </c>
      <c r="E150" s="160" t="s">
        <v>1</v>
      </c>
      <c r="F150" s="161" t="s">
        <v>781</v>
      </c>
      <c r="H150" s="162">
        <v>-5.3760000000000003</v>
      </c>
      <c r="L150" s="158"/>
      <c r="M150" s="163"/>
      <c r="N150" s="164"/>
      <c r="O150" s="164"/>
      <c r="P150" s="164"/>
      <c r="Q150" s="164"/>
      <c r="R150" s="164"/>
      <c r="S150" s="164"/>
      <c r="T150" s="165"/>
      <c r="AT150" s="160" t="s">
        <v>218</v>
      </c>
      <c r="AU150" s="160" t="s">
        <v>79</v>
      </c>
      <c r="AV150" s="13" t="s">
        <v>79</v>
      </c>
      <c r="AW150" s="13" t="s">
        <v>27</v>
      </c>
      <c r="AX150" s="13" t="s">
        <v>70</v>
      </c>
      <c r="AY150" s="160" t="s">
        <v>208</v>
      </c>
    </row>
    <row r="151" spans="1:65" s="13" customFormat="1">
      <c r="B151" s="158"/>
      <c r="D151" s="159" t="s">
        <v>218</v>
      </c>
      <c r="E151" s="160" t="s">
        <v>1</v>
      </c>
      <c r="F151" s="161" t="s">
        <v>782</v>
      </c>
      <c r="H151" s="162">
        <v>114.18</v>
      </c>
      <c r="L151" s="158"/>
      <c r="M151" s="163"/>
      <c r="N151" s="164"/>
      <c r="O151" s="164"/>
      <c r="P151" s="164"/>
      <c r="Q151" s="164"/>
      <c r="R151" s="164"/>
      <c r="S151" s="164"/>
      <c r="T151" s="165"/>
      <c r="AT151" s="160" t="s">
        <v>218</v>
      </c>
      <c r="AU151" s="160" t="s">
        <v>79</v>
      </c>
      <c r="AV151" s="13" t="s">
        <v>79</v>
      </c>
      <c r="AW151" s="13" t="s">
        <v>27</v>
      </c>
      <c r="AX151" s="13" t="s">
        <v>70</v>
      </c>
      <c r="AY151" s="160" t="s">
        <v>208</v>
      </c>
    </row>
    <row r="152" spans="1:65" s="13" customFormat="1">
      <c r="B152" s="158"/>
      <c r="D152" s="159" t="s">
        <v>218</v>
      </c>
      <c r="E152" s="160" t="s">
        <v>1</v>
      </c>
      <c r="F152" s="161" t="s">
        <v>783</v>
      </c>
      <c r="H152" s="162">
        <v>-60.94</v>
      </c>
      <c r="L152" s="158"/>
      <c r="M152" s="163"/>
      <c r="N152" s="164"/>
      <c r="O152" s="164"/>
      <c r="P152" s="164"/>
      <c r="Q152" s="164"/>
      <c r="R152" s="164"/>
      <c r="S152" s="164"/>
      <c r="T152" s="165"/>
      <c r="AT152" s="160" t="s">
        <v>218</v>
      </c>
      <c r="AU152" s="160" t="s">
        <v>79</v>
      </c>
      <c r="AV152" s="13" t="s">
        <v>79</v>
      </c>
      <c r="AW152" s="13" t="s">
        <v>27</v>
      </c>
      <c r="AX152" s="13" t="s">
        <v>70</v>
      </c>
      <c r="AY152" s="160" t="s">
        <v>208</v>
      </c>
    </row>
    <row r="153" spans="1:65" s="14" customFormat="1">
      <c r="B153" s="166"/>
      <c r="D153" s="159" t="s">
        <v>218</v>
      </c>
      <c r="E153" s="167" t="s">
        <v>1</v>
      </c>
      <c r="F153" s="168" t="s">
        <v>283</v>
      </c>
      <c r="H153" s="169">
        <v>47.864000000000004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218</v>
      </c>
      <c r="AU153" s="167" t="s">
        <v>79</v>
      </c>
      <c r="AV153" s="14" t="s">
        <v>216</v>
      </c>
      <c r="AW153" s="14" t="s">
        <v>27</v>
      </c>
      <c r="AX153" s="14" t="s">
        <v>77</v>
      </c>
      <c r="AY153" s="167" t="s">
        <v>208</v>
      </c>
    </row>
    <row r="154" spans="1:65" s="2" customFormat="1" ht="16.5" customHeight="1">
      <c r="A154" s="29"/>
      <c r="B154" s="145"/>
      <c r="C154" s="176" t="s">
        <v>252</v>
      </c>
      <c r="D154" s="176" t="s">
        <v>328</v>
      </c>
      <c r="E154" s="177" t="s">
        <v>784</v>
      </c>
      <c r="F154" s="178" t="s">
        <v>785</v>
      </c>
      <c r="G154" s="179" t="s">
        <v>214</v>
      </c>
      <c r="H154" s="180">
        <v>57.436999999999998</v>
      </c>
      <c r="I154" s="181">
        <v>139</v>
      </c>
      <c r="J154" s="181">
        <f>ROUND(I154*H154,2)</f>
        <v>7983.74</v>
      </c>
      <c r="K154" s="178" t="s">
        <v>215</v>
      </c>
      <c r="L154" s="182"/>
      <c r="M154" s="183" t="s">
        <v>1</v>
      </c>
      <c r="N154" s="184" t="s">
        <v>35</v>
      </c>
      <c r="O154" s="154">
        <v>0</v>
      </c>
      <c r="P154" s="154">
        <f>O154*H154</f>
        <v>0</v>
      </c>
      <c r="Q154" s="154">
        <v>4.8999999999999998E-3</v>
      </c>
      <c r="R154" s="154">
        <f>Q154*H154</f>
        <v>0.28144130000000001</v>
      </c>
      <c r="S154" s="154">
        <v>0</v>
      </c>
      <c r="T154" s="15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332</v>
      </c>
      <c r="AT154" s="156" t="s">
        <v>328</v>
      </c>
      <c r="AU154" s="156" t="s">
        <v>79</v>
      </c>
      <c r="AY154" s="17" t="s">
        <v>208</v>
      </c>
      <c r="BE154" s="157">
        <f>IF(N154="základní",J154,0)</f>
        <v>7983.74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77</v>
      </c>
      <c r="BK154" s="157">
        <f>ROUND(I154*H154,2)</f>
        <v>7983.74</v>
      </c>
      <c r="BL154" s="17" t="s">
        <v>278</v>
      </c>
      <c r="BM154" s="156" t="s">
        <v>786</v>
      </c>
    </row>
    <row r="155" spans="1:65" s="13" customFormat="1">
      <c r="B155" s="158"/>
      <c r="D155" s="159" t="s">
        <v>218</v>
      </c>
      <c r="E155" s="160" t="s">
        <v>1</v>
      </c>
      <c r="F155" s="161" t="s">
        <v>787</v>
      </c>
      <c r="H155" s="162">
        <v>57.436999999999998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218</v>
      </c>
      <c r="AU155" s="160" t="s">
        <v>79</v>
      </c>
      <c r="AV155" s="13" t="s">
        <v>79</v>
      </c>
      <c r="AW155" s="13" t="s">
        <v>27</v>
      </c>
      <c r="AX155" s="13" t="s">
        <v>77</v>
      </c>
      <c r="AY155" s="160" t="s">
        <v>208</v>
      </c>
    </row>
    <row r="156" spans="1:65" s="2" customFormat="1" ht="16.5" customHeight="1">
      <c r="A156" s="29"/>
      <c r="B156" s="145"/>
      <c r="C156" s="146" t="s">
        <v>256</v>
      </c>
      <c r="D156" s="146" t="s">
        <v>211</v>
      </c>
      <c r="E156" s="147" t="s">
        <v>788</v>
      </c>
      <c r="F156" s="148" t="s">
        <v>789</v>
      </c>
      <c r="G156" s="149" t="s">
        <v>214</v>
      </c>
      <c r="H156" s="150">
        <v>20.675999999999998</v>
      </c>
      <c r="I156" s="151">
        <v>85</v>
      </c>
      <c r="J156" s="151">
        <f>ROUND(I156*H156,2)</f>
        <v>1757.46</v>
      </c>
      <c r="K156" s="148" t="s">
        <v>215</v>
      </c>
      <c r="L156" s="30"/>
      <c r="M156" s="152" t="s">
        <v>1</v>
      </c>
      <c r="N156" s="153" t="s">
        <v>35</v>
      </c>
      <c r="O156" s="154">
        <v>0</v>
      </c>
      <c r="P156" s="154">
        <f>O156*H156</f>
        <v>0</v>
      </c>
      <c r="Q156" s="154">
        <v>5.8E-4</v>
      </c>
      <c r="R156" s="154">
        <f>Q156*H156</f>
        <v>1.1992079999999999E-2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278</v>
      </c>
      <c r="AT156" s="156" t="s">
        <v>211</v>
      </c>
      <c r="AU156" s="156" t="s">
        <v>79</v>
      </c>
      <c r="AY156" s="17" t="s">
        <v>208</v>
      </c>
      <c r="BE156" s="157">
        <f>IF(N156="základní",J156,0)</f>
        <v>1757.46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77</v>
      </c>
      <c r="BK156" s="157">
        <f>ROUND(I156*H156,2)</f>
        <v>1757.46</v>
      </c>
      <c r="BL156" s="17" t="s">
        <v>278</v>
      </c>
      <c r="BM156" s="156" t="s">
        <v>790</v>
      </c>
    </row>
    <row r="157" spans="1:65" s="13" customFormat="1">
      <c r="B157" s="158"/>
      <c r="D157" s="159" t="s">
        <v>218</v>
      </c>
      <c r="E157" s="160" t="s">
        <v>1</v>
      </c>
      <c r="F157" s="161" t="s">
        <v>791</v>
      </c>
      <c r="H157" s="162">
        <v>-2.1339999999999999</v>
      </c>
      <c r="L157" s="158"/>
      <c r="M157" s="163"/>
      <c r="N157" s="164"/>
      <c r="O157" s="164"/>
      <c r="P157" s="164"/>
      <c r="Q157" s="164"/>
      <c r="R157" s="164"/>
      <c r="S157" s="164"/>
      <c r="T157" s="165"/>
      <c r="AT157" s="160" t="s">
        <v>218</v>
      </c>
      <c r="AU157" s="160" t="s">
        <v>79</v>
      </c>
      <c r="AV157" s="13" t="s">
        <v>79</v>
      </c>
      <c r="AW157" s="13" t="s">
        <v>27</v>
      </c>
      <c r="AX157" s="13" t="s">
        <v>70</v>
      </c>
      <c r="AY157" s="160" t="s">
        <v>208</v>
      </c>
    </row>
    <row r="158" spans="1:65" s="13" customFormat="1">
      <c r="B158" s="158"/>
      <c r="D158" s="159" t="s">
        <v>218</v>
      </c>
      <c r="E158" s="160" t="s">
        <v>1</v>
      </c>
      <c r="F158" s="161" t="s">
        <v>792</v>
      </c>
      <c r="H158" s="162">
        <v>53.28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218</v>
      </c>
      <c r="AU158" s="160" t="s">
        <v>79</v>
      </c>
      <c r="AV158" s="13" t="s">
        <v>79</v>
      </c>
      <c r="AW158" s="13" t="s">
        <v>27</v>
      </c>
      <c r="AX158" s="13" t="s">
        <v>70</v>
      </c>
      <c r="AY158" s="160" t="s">
        <v>208</v>
      </c>
    </row>
    <row r="159" spans="1:65" s="13" customFormat="1">
      <c r="B159" s="158"/>
      <c r="D159" s="159" t="s">
        <v>218</v>
      </c>
      <c r="E159" s="160" t="s">
        <v>1</v>
      </c>
      <c r="F159" s="161" t="s">
        <v>793</v>
      </c>
      <c r="H159" s="162">
        <v>-30.47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218</v>
      </c>
      <c r="AU159" s="160" t="s">
        <v>79</v>
      </c>
      <c r="AV159" s="13" t="s">
        <v>79</v>
      </c>
      <c r="AW159" s="13" t="s">
        <v>27</v>
      </c>
      <c r="AX159" s="13" t="s">
        <v>70</v>
      </c>
      <c r="AY159" s="160" t="s">
        <v>208</v>
      </c>
    </row>
    <row r="160" spans="1:65" s="14" customFormat="1">
      <c r="B160" s="166"/>
      <c r="D160" s="159" t="s">
        <v>218</v>
      </c>
      <c r="E160" s="167" t="s">
        <v>1</v>
      </c>
      <c r="F160" s="168" t="s">
        <v>283</v>
      </c>
      <c r="H160" s="169">
        <v>20.676000000000002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218</v>
      </c>
      <c r="AU160" s="167" t="s">
        <v>79</v>
      </c>
      <c r="AV160" s="14" t="s">
        <v>216</v>
      </c>
      <c r="AW160" s="14" t="s">
        <v>27</v>
      </c>
      <c r="AX160" s="14" t="s">
        <v>77</v>
      </c>
      <c r="AY160" s="167" t="s">
        <v>208</v>
      </c>
    </row>
    <row r="161" spans="1:65" s="2" customFormat="1" ht="16.5" customHeight="1">
      <c r="A161" s="29"/>
      <c r="B161" s="145"/>
      <c r="C161" s="146" t="s">
        <v>261</v>
      </c>
      <c r="D161" s="146" t="s">
        <v>211</v>
      </c>
      <c r="E161" s="147" t="s">
        <v>794</v>
      </c>
      <c r="F161" s="148" t="s">
        <v>795</v>
      </c>
      <c r="G161" s="149" t="s">
        <v>250</v>
      </c>
      <c r="H161" s="150">
        <v>0.32100000000000001</v>
      </c>
      <c r="I161" s="151">
        <v>900</v>
      </c>
      <c r="J161" s="151">
        <f>ROUND(I161*H161,2)</f>
        <v>288.89999999999998</v>
      </c>
      <c r="K161" s="148" t="s">
        <v>215</v>
      </c>
      <c r="L161" s="30"/>
      <c r="M161" s="152" t="s">
        <v>1</v>
      </c>
      <c r="N161" s="153" t="s">
        <v>35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278</v>
      </c>
      <c r="AT161" s="156" t="s">
        <v>211</v>
      </c>
      <c r="AU161" s="156" t="s">
        <v>79</v>
      </c>
      <c r="AY161" s="17" t="s">
        <v>208</v>
      </c>
      <c r="BE161" s="157">
        <f>IF(N161="základní",J161,0)</f>
        <v>288.89999999999998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77</v>
      </c>
      <c r="BK161" s="157">
        <f>ROUND(I161*H161,2)</f>
        <v>288.89999999999998</v>
      </c>
      <c r="BL161" s="17" t="s">
        <v>278</v>
      </c>
      <c r="BM161" s="156" t="s">
        <v>796</v>
      </c>
    </row>
    <row r="162" spans="1:65" s="2" customFormat="1" ht="16.5" customHeight="1">
      <c r="A162" s="29"/>
      <c r="B162" s="145"/>
      <c r="C162" s="146" t="s">
        <v>267</v>
      </c>
      <c r="D162" s="146" t="s">
        <v>211</v>
      </c>
      <c r="E162" s="147" t="s">
        <v>797</v>
      </c>
      <c r="F162" s="148" t="s">
        <v>798</v>
      </c>
      <c r="G162" s="149" t="s">
        <v>250</v>
      </c>
      <c r="H162" s="150">
        <v>0.32100000000000001</v>
      </c>
      <c r="I162" s="151">
        <v>420</v>
      </c>
      <c r="J162" s="151">
        <f>ROUND(I162*H162,2)</f>
        <v>134.82</v>
      </c>
      <c r="K162" s="148" t="s">
        <v>215</v>
      </c>
      <c r="L162" s="30"/>
      <c r="M162" s="152" t="s">
        <v>1</v>
      </c>
      <c r="N162" s="153" t="s">
        <v>35</v>
      </c>
      <c r="O162" s="154">
        <v>0</v>
      </c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278</v>
      </c>
      <c r="AT162" s="156" t="s">
        <v>211</v>
      </c>
      <c r="AU162" s="156" t="s">
        <v>79</v>
      </c>
      <c r="AY162" s="17" t="s">
        <v>208</v>
      </c>
      <c r="BE162" s="157">
        <f>IF(N162="základní",J162,0)</f>
        <v>134.82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77</v>
      </c>
      <c r="BK162" s="157">
        <f>ROUND(I162*H162,2)</f>
        <v>134.82</v>
      </c>
      <c r="BL162" s="17" t="s">
        <v>278</v>
      </c>
      <c r="BM162" s="156" t="s">
        <v>799</v>
      </c>
    </row>
    <row r="163" spans="1:65" s="12" customFormat="1" ht="22.9" customHeight="1">
      <c r="B163" s="133"/>
      <c r="D163" s="134" t="s">
        <v>69</v>
      </c>
      <c r="E163" s="143" t="s">
        <v>734</v>
      </c>
      <c r="F163" s="143" t="s">
        <v>735</v>
      </c>
      <c r="J163" s="144">
        <f>BK163</f>
        <v>13015.86</v>
      </c>
      <c r="L163" s="133"/>
      <c r="M163" s="137"/>
      <c r="N163" s="138"/>
      <c r="O163" s="138"/>
      <c r="P163" s="139">
        <f>SUM(P164:P172)</f>
        <v>0</v>
      </c>
      <c r="Q163" s="138"/>
      <c r="R163" s="139">
        <f>SUM(R164:R172)</f>
        <v>0.12529800000000002</v>
      </c>
      <c r="S163" s="138"/>
      <c r="T163" s="140">
        <f>SUM(T164:T172)</f>
        <v>0</v>
      </c>
      <c r="AR163" s="134" t="s">
        <v>79</v>
      </c>
      <c r="AT163" s="141" t="s">
        <v>69</v>
      </c>
      <c r="AU163" s="141" t="s">
        <v>77</v>
      </c>
      <c r="AY163" s="134" t="s">
        <v>208</v>
      </c>
      <c r="BK163" s="142">
        <f>SUM(BK164:BK172)</f>
        <v>13015.86</v>
      </c>
    </row>
    <row r="164" spans="1:65" s="2" customFormat="1" ht="16.5" customHeight="1">
      <c r="A164" s="29"/>
      <c r="B164" s="145"/>
      <c r="C164" s="146" t="s">
        <v>275</v>
      </c>
      <c r="D164" s="146" t="s">
        <v>211</v>
      </c>
      <c r="E164" s="147" t="s">
        <v>800</v>
      </c>
      <c r="F164" s="148" t="s">
        <v>801</v>
      </c>
      <c r="G164" s="149" t="s">
        <v>214</v>
      </c>
      <c r="H164" s="150">
        <v>20.675999999999998</v>
      </c>
      <c r="I164" s="151">
        <v>109</v>
      </c>
      <c r="J164" s="151">
        <f>ROUND(I164*H164,2)</f>
        <v>2253.6799999999998</v>
      </c>
      <c r="K164" s="148" t="s">
        <v>215</v>
      </c>
      <c r="L164" s="30"/>
      <c r="M164" s="152" t="s">
        <v>1</v>
      </c>
      <c r="N164" s="153" t="s">
        <v>35</v>
      </c>
      <c r="O164" s="154">
        <v>0</v>
      </c>
      <c r="P164" s="154">
        <f>O164*H164</f>
        <v>0</v>
      </c>
      <c r="Q164" s="154">
        <v>3.0000000000000001E-3</v>
      </c>
      <c r="R164" s="154">
        <f>Q164*H164</f>
        <v>6.2028E-2</v>
      </c>
      <c r="S164" s="154">
        <v>0</v>
      </c>
      <c r="T164" s="15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278</v>
      </c>
      <c r="AT164" s="156" t="s">
        <v>211</v>
      </c>
      <c r="AU164" s="156" t="s">
        <v>79</v>
      </c>
      <c r="AY164" s="17" t="s">
        <v>208</v>
      </c>
      <c r="BE164" s="157">
        <f>IF(N164="základní",J164,0)</f>
        <v>2253.6799999999998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77</v>
      </c>
      <c r="BK164" s="157">
        <f>ROUND(I164*H164,2)</f>
        <v>2253.6799999999998</v>
      </c>
      <c r="BL164" s="17" t="s">
        <v>278</v>
      </c>
      <c r="BM164" s="156" t="s">
        <v>802</v>
      </c>
    </row>
    <row r="165" spans="1:65" s="13" customFormat="1">
      <c r="B165" s="158"/>
      <c r="D165" s="159" t="s">
        <v>218</v>
      </c>
      <c r="E165" s="160" t="s">
        <v>1</v>
      </c>
      <c r="F165" s="161" t="s">
        <v>803</v>
      </c>
      <c r="H165" s="162">
        <v>-2.1339999999999999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218</v>
      </c>
      <c r="AU165" s="160" t="s">
        <v>79</v>
      </c>
      <c r="AV165" s="13" t="s">
        <v>79</v>
      </c>
      <c r="AW165" s="13" t="s">
        <v>27</v>
      </c>
      <c r="AX165" s="13" t="s">
        <v>70</v>
      </c>
      <c r="AY165" s="160" t="s">
        <v>208</v>
      </c>
    </row>
    <row r="166" spans="1:65" s="13" customFormat="1">
      <c r="B166" s="158"/>
      <c r="D166" s="159" t="s">
        <v>218</v>
      </c>
      <c r="E166" s="160" t="s">
        <v>1</v>
      </c>
      <c r="F166" s="161" t="s">
        <v>804</v>
      </c>
      <c r="H166" s="162">
        <v>53.28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218</v>
      </c>
      <c r="AU166" s="160" t="s">
        <v>79</v>
      </c>
      <c r="AV166" s="13" t="s">
        <v>79</v>
      </c>
      <c r="AW166" s="13" t="s">
        <v>27</v>
      </c>
      <c r="AX166" s="13" t="s">
        <v>70</v>
      </c>
      <c r="AY166" s="160" t="s">
        <v>208</v>
      </c>
    </row>
    <row r="167" spans="1:65" s="13" customFormat="1">
      <c r="B167" s="158"/>
      <c r="D167" s="159" t="s">
        <v>218</v>
      </c>
      <c r="E167" s="160" t="s">
        <v>1</v>
      </c>
      <c r="F167" s="161" t="s">
        <v>773</v>
      </c>
      <c r="H167" s="162">
        <v>-30.47</v>
      </c>
      <c r="L167" s="158"/>
      <c r="M167" s="163"/>
      <c r="N167" s="164"/>
      <c r="O167" s="164"/>
      <c r="P167" s="164"/>
      <c r="Q167" s="164"/>
      <c r="R167" s="164"/>
      <c r="S167" s="164"/>
      <c r="T167" s="165"/>
      <c r="AT167" s="160" t="s">
        <v>218</v>
      </c>
      <c r="AU167" s="160" t="s">
        <v>79</v>
      </c>
      <c r="AV167" s="13" t="s">
        <v>79</v>
      </c>
      <c r="AW167" s="13" t="s">
        <v>27</v>
      </c>
      <c r="AX167" s="13" t="s">
        <v>70</v>
      </c>
      <c r="AY167" s="160" t="s">
        <v>208</v>
      </c>
    </row>
    <row r="168" spans="1:65" s="14" customFormat="1">
      <c r="B168" s="166"/>
      <c r="D168" s="159" t="s">
        <v>218</v>
      </c>
      <c r="E168" s="167" t="s">
        <v>1</v>
      </c>
      <c r="F168" s="168" t="s">
        <v>283</v>
      </c>
      <c r="H168" s="169">
        <v>20.676000000000002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218</v>
      </c>
      <c r="AU168" s="167" t="s">
        <v>79</v>
      </c>
      <c r="AV168" s="14" t="s">
        <v>216</v>
      </c>
      <c r="AW168" s="14" t="s">
        <v>27</v>
      </c>
      <c r="AX168" s="14" t="s">
        <v>77</v>
      </c>
      <c r="AY168" s="167" t="s">
        <v>208</v>
      </c>
    </row>
    <row r="169" spans="1:65" s="2" customFormat="1" ht="16.5" customHeight="1">
      <c r="A169" s="29"/>
      <c r="B169" s="145"/>
      <c r="C169" s="176" t="s">
        <v>284</v>
      </c>
      <c r="D169" s="176" t="s">
        <v>328</v>
      </c>
      <c r="E169" s="177" t="s">
        <v>805</v>
      </c>
      <c r="F169" s="178" t="s">
        <v>806</v>
      </c>
      <c r="G169" s="179" t="s">
        <v>214</v>
      </c>
      <c r="H169" s="180">
        <v>21.09</v>
      </c>
      <c r="I169" s="181">
        <v>502</v>
      </c>
      <c r="J169" s="181">
        <f>ROUND(I169*H169,2)</f>
        <v>10587.18</v>
      </c>
      <c r="K169" s="178" t="s">
        <v>215</v>
      </c>
      <c r="L169" s="182"/>
      <c r="M169" s="183" t="s">
        <v>1</v>
      </c>
      <c r="N169" s="184" t="s">
        <v>35</v>
      </c>
      <c r="O169" s="154">
        <v>0</v>
      </c>
      <c r="P169" s="154">
        <f>O169*H169</f>
        <v>0</v>
      </c>
      <c r="Q169" s="154">
        <v>3.0000000000000001E-3</v>
      </c>
      <c r="R169" s="154">
        <f>Q169*H169</f>
        <v>6.3270000000000007E-2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332</v>
      </c>
      <c r="AT169" s="156" t="s">
        <v>328</v>
      </c>
      <c r="AU169" s="156" t="s">
        <v>79</v>
      </c>
      <c r="AY169" s="17" t="s">
        <v>208</v>
      </c>
      <c r="BE169" s="157">
        <f>IF(N169="základní",J169,0)</f>
        <v>10587.18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77</v>
      </c>
      <c r="BK169" s="157">
        <f>ROUND(I169*H169,2)</f>
        <v>10587.18</v>
      </c>
      <c r="BL169" s="17" t="s">
        <v>278</v>
      </c>
      <c r="BM169" s="156" t="s">
        <v>807</v>
      </c>
    </row>
    <row r="170" spans="1:65" s="13" customFormat="1">
      <c r="B170" s="158"/>
      <c r="D170" s="159" t="s">
        <v>218</v>
      </c>
      <c r="E170" s="160" t="s">
        <v>1</v>
      </c>
      <c r="F170" s="161" t="s">
        <v>808</v>
      </c>
      <c r="H170" s="162">
        <v>21.09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218</v>
      </c>
      <c r="AU170" s="160" t="s">
        <v>79</v>
      </c>
      <c r="AV170" s="13" t="s">
        <v>79</v>
      </c>
      <c r="AW170" s="13" t="s">
        <v>27</v>
      </c>
      <c r="AX170" s="13" t="s">
        <v>77</v>
      </c>
      <c r="AY170" s="160" t="s">
        <v>208</v>
      </c>
    </row>
    <row r="171" spans="1:65" s="2" customFormat="1" ht="16.5" customHeight="1">
      <c r="A171" s="29"/>
      <c r="B171" s="145"/>
      <c r="C171" s="146" t="s">
        <v>290</v>
      </c>
      <c r="D171" s="146" t="s">
        <v>211</v>
      </c>
      <c r="E171" s="147" t="s">
        <v>743</v>
      </c>
      <c r="F171" s="148" t="s">
        <v>744</v>
      </c>
      <c r="G171" s="149" t="s">
        <v>250</v>
      </c>
      <c r="H171" s="150">
        <v>0.125</v>
      </c>
      <c r="I171" s="151">
        <v>900</v>
      </c>
      <c r="J171" s="151">
        <f>ROUND(I171*H171,2)</f>
        <v>112.5</v>
      </c>
      <c r="K171" s="148" t="s">
        <v>215</v>
      </c>
      <c r="L171" s="30"/>
      <c r="M171" s="152" t="s">
        <v>1</v>
      </c>
      <c r="N171" s="153" t="s">
        <v>35</v>
      </c>
      <c r="O171" s="154">
        <v>0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278</v>
      </c>
      <c r="AT171" s="156" t="s">
        <v>211</v>
      </c>
      <c r="AU171" s="156" t="s">
        <v>79</v>
      </c>
      <c r="AY171" s="17" t="s">
        <v>208</v>
      </c>
      <c r="BE171" s="157">
        <f>IF(N171="základní",J171,0)</f>
        <v>112.5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77</v>
      </c>
      <c r="BK171" s="157">
        <f>ROUND(I171*H171,2)</f>
        <v>112.5</v>
      </c>
      <c r="BL171" s="17" t="s">
        <v>278</v>
      </c>
      <c r="BM171" s="156" t="s">
        <v>745</v>
      </c>
    </row>
    <row r="172" spans="1:65" s="2" customFormat="1" ht="16.5" customHeight="1">
      <c r="A172" s="29"/>
      <c r="B172" s="145"/>
      <c r="C172" s="146" t="s">
        <v>8</v>
      </c>
      <c r="D172" s="146" t="s">
        <v>211</v>
      </c>
      <c r="E172" s="147" t="s">
        <v>746</v>
      </c>
      <c r="F172" s="148" t="s">
        <v>747</v>
      </c>
      <c r="G172" s="149" t="s">
        <v>250</v>
      </c>
      <c r="H172" s="150">
        <v>0.125</v>
      </c>
      <c r="I172" s="151">
        <v>500</v>
      </c>
      <c r="J172" s="151">
        <f>ROUND(I172*H172,2)</f>
        <v>62.5</v>
      </c>
      <c r="K172" s="148" t="s">
        <v>215</v>
      </c>
      <c r="L172" s="30"/>
      <c r="M172" s="192" t="s">
        <v>1</v>
      </c>
      <c r="N172" s="193" t="s">
        <v>35</v>
      </c>
      <c r="O172" s="194">
        <v>0</v>
      </c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278</v>
      </c>
      <c r="AT172" s="156" t="s">
        <v>211</v>
      </c>
      <c r="AU172" s="156" t="s">
        <v>79</v>
      </c>
      <c r="AY172" s="17" t="s">
        <v>208</v>
      </c>
      <c r="BE172" s="157">
        <f>IF(N172="základní",J172,0)</f>
        <v>62.5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77</v>
      </c>
      <c r="BK172" s="157">
        <f>ROUND(I172*H172,2)</f>
        <v>62.5</v>
      </c>
      <c r="BL172" s="17" t="s">
        <v>278</v>
      </c>
      <c r="BM172" s="156" t="s">
        <v>748</v>
      </c>
    </row>
    <row r="173" spans="1:65" s="2" customFormat="1" ht="6.95" customHeight="1">
      <c r="A173" s="29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5:K172"/>
  <mergeCells count="11">
    <mergeCell ref="E118:H118"/>
    <mergeCell ref="E7:H7"/>
    <mergeCell ref="E9:H9"/>
    <mergeCell ref="E11:H11"/>
    <mergeCell ref="E29:H29"/>
    <mergeCell ref="E85:H85"/>
    <mergeCell ref="L2:V2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62</vt:i4>
      </vt:variant>
    </vt:vector>
  </HeadingPairs>
  <TitlesOfParts>
    <vt:vector size="93" baseType="lpstr">
      <vt:lpstr>Rekapitulace stavby</vt:lpstr>
      <vt:lpstr>Méněpráce - Podhledy - Sá...</vt:lpstr>
      <vt:lpstr>Vícepráce - Podhledy - Sá...</vt:lpstr>
      <vt:lpstr>Méněpráce - SDK - ostatní</vt:lpstr>
      <vt:lpstr>Vícepráce - SDK - ostatní</vt:lpstr>
      <vt:lpstr>Méněpráce - Úpravy střech...</vt:lpstr>
      <vt:lpstr>Vícepráce - Úpravy střech...</vt:lpstr>
      <vt:lpstr>Vícepráce1 - Ostatní prác...</vt:lpstr>
      <vt:lpstr>Vícepráce - Hydroizolace ...</vt:lpstr>
      <vt:lpstr>Méněpráce - Zdravotně tec...</vt:lpstr>
      <vt:lpstr>Vícepráce - Zdravotně tec...</vt:lpstr>
      <vt:lpstr>Vícepráce - Jímka drenážn...</vt:lpstr>
      <vt:lpstr>Vícepráce1 - Zděný vikýř ...</vt:lpstr>
      <vt:lpstr>Méněpráce - Zárubně</vt:lpstr>
      <vt:lpstr>Vícepráce - Zárubně</vt:lpstr>
      <vt:lpstr>Méněpráce - Obklady</vt:lpstr>
      <vt:lpstr>Vícepráce - Obklady</vt:lpstr>
      <vt:lpstr>Méněpráce - PVC, koberce,...</vt:lpstr>
      <vt:lpstr>Vícepráce - PVC, koberce,...</vt:lpstr>
      <vt:lpstr>Méněpráce - Fasády</vt:lpstr>
      <vt:lpstr>Vícepráce - Fasády </vt:lpstr>
      <vt:lpstr>Méněpráce - Ústřední vytá...</vt:lpstr>
      <vt:lpstr>Vícepráce - Ústřední vytá...</vt:lpstr>
      <vt:lpstr>Méněpráce - Obvodové výpl...</vt:lpstr>
      <vt:lpstr>Vícepráce - Obvodové výpl...</vt:lpstr>
      <vt:lpstr>Méněpráce - Parapety</vt:lpstr>
      <vt:lpstr>Vícepráce - Parapety</vt:lpstr>
      <vt:lpstr>Méněpráce - Zábradlí </vt:lpstr>
      <vt:lpstr>Vícepráce - Zábradlí </vt:lpstr>
      <vt:lpstr>Méněpráce - Terasa 1NP </vt:lpstr>
      <vt:lpstr>Vícepráce - Terasa 1NP</vt:lpstr>
      <vt:lpstr>'Méněpráce - Fasády'!Názvy_tisku</vt:lpstr>
      <vt:lpstr>'Méněpráce - Obklady'!Názvy_tisku</vt:lpstr>
      <vt:lpstr>'Méněpráce - Obvodové výpl...'!Názvy_tisku</vt:lpstr>
      <vt:lpstr>'Méněpráce - Parapety'!Názvy_tisku</vt:lpstr>
      <vt:lpstr>'Méněpráce - Podhledy - Sá...'!Názvy_tisku</vt:lpstr>
      <vt:lpstr>'Méněpráce - PVC, koberce,...'!Názvy_tisku</vt:lpstr>
      <vt:lpstr>'Méněpráce - SDK - ostatní'!Názvy_tisku</vt:lpstr>
      <vt:lpstr>'Méněpráce - Terasa 1NP '!Názvy_tisku</vt:lpstr>
      <vt:lpstr>'Méněpráce - Úpravy střech...'!Názvy_tisku</vt:lpstr>
      <vt:lpstr>'Méněpráce - Ústřední vytá...'!Názvy_tisku</vt:lpstr>
      <vt:lpstr>'Méněpráce - Zábradlí '!Názvy_tisku</vt:lpstr>
      <vt:lpstr>'Méněpráce - Zárubně'!Názvy_tisku</vt:lpstr>
      <vt:lpstr>'Méněpráce - Zdravotně tec...'!Názvy_tisku</vt:lpstr>
      <vt:lpstr>'Rekapitulace stavby'!Názvy_tisku</vt:lpstr>
      <vt:lpstr>'Vícepráce - Fasády '!Názvy_tisku</vt:lpstr>
      <vt:lpstr>'Vícepráce - Hydroizolace ...'!Názvy_tisku</vt:lpstr>
      <vt:lpstr>'Vícepráce - Jímka drenážn...'!Názvy_tisku</vt:lpstr>
      <vt:lpstr>'Vícepráce - Obklady'!Názvy_tisku</vt:lpstr>
      <vt:lpstr>'Vícepráce - Obvodové výpl...'!Názvy_tisku</vt:lpstr>
      <vt:lpstr>'Vícepráce - Parapety'!Názvy_tisku</vt:lpstr>
      <vt:lpstr>'Vícepráce - Podhledy - Sá...'!Názvy_tisku</vt:lpstr>
      <vt:lpstr>'Vícepráce - PVC, koberce,...'!Názvy_tisku</vt:lpstr>
      <vt:lpstr>'Vícepráce - SDK - ostatní'!Názvy_tisku</vt:lpstr>
      <vt:lpstr>'Vícepráce - Terasa 1NP'!Názvy_tisku</vt:lpstr>
      <vt:lpstr>'Vícepráce - Úpravy střech...'!Názvy_tisku</vt:lpstr>
      <vt:lpstr>'Vícepráce - Ústřední vytá...'!Názvy_tisku</vt:lpstr>
      <vt:lpstr>'Vícepráce - Zábradlí '!Názvy_tisku</vt:lpstr>
      <vt:lpstr>'Vícepráce - Zárubně'!Názvy_tisku</vt:lpstr>
      <vt:lpstr>'Vícepráce - Zdravotně tec...'!Názvy_tisku</vt:lpstr>
      <vt:lpstr>'Vícepráce1 - Ostatní prác...'!Názvy_tisku</vt:lpstr>
      <vt:lpstr>'Vícepráce1 - Zděný vikýř ...'!Názvy_tisku</vt:lpstr>
      <vt:lpstr>'Méněpráce - Fasády'!Oblast_tisku</vt:lpstr>
      <vt:lpstr>'Méněpráce - Obklady'!Oblast_tisku</vt:lpstr>
      <vt:lpstr>'Méněpráce - Obvodové výpl...'!Oblast_tisku</vt:lpstr>
      <vt:lpstr>'Méněpráce - Parapety'!Oblast_tisku</vt:lpstr>
      <vt:lpstr>'Méněpráce - Podhledy - Sá...'!Oblast_tisku</vt:lpstr>
      <vt:lpstr>'Méněpráce - PVC, koberce,...'!Oblast_tisku</vt:lpstr>
      <vt:lpstr>'Méněpráce - SDK - ostatní'!Oblast_tisku</vt:lpstr>
      <vt:lpstr>'Méněpráce - Terasa 1NP '!Oblast_tisku</vt:lpstr>
      <vt:lpstr>'Méněpráce - Úpravy střech...'!Oblast_tisku</vt:lpstr>
      <vt:lpstr>'Méněpráce - Ústřední vytá...'!Oblast_tisku</vt:lpstr>
      <vt:lpstr>'Méněpráce - Zábradlí '!Oblast_tisku</vt:lpstr>
      <vt:lpstr>'Méněpráce - Zárubně'!Oblast_tisku</vt:lpstr>
      <vt:lpstr>'Méněpráce - Zdravotně tec...'!Oblast_tisku</vt:lpstr>
      <vt:lpstr>'Rekapitulace stavby'!Oblast_tisku</vt:lpstr>
      <vt:lpstr>'Vícepráce - Fasády '!Oblast_tisku</vt:lpstr>
      <vt:lpstr>'Vícepráce - Hydroizolace ...'!Oblast_tisku</vt:lpstr>
      <vt:lpstr>'Vícepráce - Jímka drenážn...'!Oblast_tisku</vt:lpstr>
      <vt:lpstr>'Vícepráce - Obklady'!Oblast_tisku</vt:lpstr>
      <vt:lpstr>'Vícepráce - Obvodové výpl...'!Oblast_tisku</vt:lpstr>
      <vt:lpstr>'Vícepráce - Parapety'!Oblast_tisku</vt:lpstr>
      <vt:lpstr>'Vícepráce - Podhledy - Sá...'!Oblast_tisku</vt:lpstr>
      <vt:lpstr>'Vícepráce - PVC, koberce,...'!Oblast_tisku</vt:lpstr>
      <vt:lpstr>'Vícepráce - SDK - ostatní'!Oblast_tisku</vt:lpstr>
      <vt:lpstr>'Vícepráce - Terasa 1NP'!Oblast_tisku</vt:lpstr>
      <vt:lpstr>'Vícepráce - Úpravy střech...'!Oblast_tisku</vt:lpstr>
      <vt:lpstr>'Vícepráce - Ústřední vytá...'!Oblast_tisku</vt:lpstr>
      <vt:lpstr>'Vícepráce - Zábradlí '!Oblast_tisku</vt:lpstr>
      <vt:lpstr>'Vícepráce - Zárubně'!Oblast_tisku</vt:lpstr>
      <vt:lpstr>'Vícepráce - Zdravotně tec...'!Oblast_tisku</vt:lpstr>
      <vt:lpstr>'Vícepráce1 - Ostatní prác...'!Oblast_tisku</vt:lpstr>
      <vt:lpstr>'Vícepráce1 - Zděný vikýř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user</cp:lastModifiedBy>
  <dcterms:created xsi:type="dcterms:W3CDTF">2020-08-13T12:48:49Z</dcterms:created>
  <dcterms:modified xsi:type="dcterms:W3CDTF">2020-08-24T16:59:51Z</dcterms:modified>
</cp:coreProperties>
</file>